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tabRatio="677" firstSheet="1" activeTab="1"/>
  </bookViews>
  <sheets>
    <sheet name="Hoja1" sheetId="1" state="hidden" r:id="rId1"/>
    <sheet name="4.1.1.4.01" sheetId="2" r:id="rId2"/>
    <sheet name="Hoja3" sheetId="4" state="hidden" r:id="rId3"/>
    <sheet name="CODIGOS" sheetId="5" r:id="rId4"/>
  </sheets>
  <externalReferences>
    <externalReference r:id="rId5"/>
  </externalReferenc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1445" i="2"/>
  <c r="W430"/>
  <c r="X430" s="1"/>
  <c r="D430"/>
  <c r="L52"/>
  <c r="X914"/>
  <c r="L13"/>
  <c r="O720"/>
  <c r="O722" s="1"/>
  <c r="O727" s="1"/>
  <c r="X1443"/>
  <c r="W1442"/>
  <c r="X1442" s="1"/>
  <c r="K911" l="1"/>
  <c r="L27"/>
  <c r="L47" l="1"/>
  <c r="X1429" l="1"/>
  <c r="X1430"/>
  <c r="W1436"/>
  <c r="X1431"/>
  <c r="X1432"/>
  <c r="W1438"/>
  <c r="X1438" s="1"/>
  <c r="X1433"/>
  <c r="W1440"/>
  <c r="X1440" s="1"/>
  <c r="X1435"/>
  <c r="X1437"/>
  <c r="E1440"/>
  <c r="E1438"/>
  <c r="E1441" s="1"/>
  <c r="F1431"/>
  <c r="F1440" s="1"/>
  <c r="L1328" i="5"/>
  <c r="L1327"/>
  <c r="L1326"/>
  <c r="L1325"/>
  <c r="L1324"/>
  <c r="L1323"/>
  <c r="L1322"/>
  <c r="L1321"/>
  <c r="L1320"/>
  <c r="L1319"/>
  <c r="L1318"/>
  <c r="L1317"/>
  <c r="E1328"/>
  <c r="F1327"/>
  <c r="E1327"/>
  <c r="E1325"/>
  <c r="F1318"/>
  <c r="O1039" i="2"/>
  <c r="O1038"/>
  <c r="O1037"/>
  <c r="O1036"/>
  <c r="O1035"/>
  <c r="O1034"/>
  <c r="O1033"/>
  <c r="O1031"/>
  <c r="O1030"/>
  <c r="O1029"/>
  <c r="O1028"/>
  <c r="O1027"/>
  <c r="O1026"/>
  <c r="O1025"/>
  <c r="O1023"/>
  <c r="O1022"/>
  <c r="O1021"/>
  <c r="O1020"/>
  <c r="O1019"/>
  <c r="O1018"/>
  <c r="O1017"/>
  <c r="O1015"/>
  <c r="O1014"/>
  <c r="O1013"/>
  <c r="O1012"/>
  <c r="O1011"/>
  <c r="O1010"/>
  <c r="O1009"/>
  <c r="O1007"/>
  <c r="O1006"/>
  <c r="O1005"/>
  <c r="O1004"/>
  <c r="O1003"/>
  <c r="O1002"/>
  <c r="O1001"/>
  <c r="O999"/>
  <c r="O998"/>
  <c r="O997"/>
  <c r="O996"/>
  <c r="O995"/>
  <c r="O994"/>
  <c r="O993"/>
  <c r="O991"/>
  <c r="O990"/>
  <c r="O989"/>
  <c r="O988"/>
  <c r="O987"/>
  <c r="O986"/>
  <c r="O985"/>
  <c r="O983"/>
  <c r="O982"/>
  <c r="O981"/>
  <c r="O980"/>
  <c r="O979"/>
  <c r="O978"/>
  <c r="O977"/>
  <c r="O975"/>
  <c r="O974"/>
  <c r="O973"/>
  <c r="O972"/>
  <c r="O971"/>
  <c r="O970"/>
  <c r="O969"/>
  <c r="O962"/>
  <c r="O961"/>
  <c r="O966" s="1"/>
  <c r="O954"/>
  <c r="O958" s="1"/>
  <c r="O953"/>
  <c r="O957" s="1"/>
  <c r="O947"/>
  <c r="O946"/>
  <c r="O945"/>
  <c r="O949" s="1"/>
  <c r="O943"/>
  <c r="O942"/>
  <c r="O941"/>
  <c r="O940"/>
  <c r="O939"/>
  <c r="O938"/>
  <c r="O937"/>
  <c r="O935"/>
  <c r="O934"/>
  <c r="O933"/>
  <c r="O932"/>
  <c r="O931"/>
  <c r="O930"/>
  <c r="O929"/>
  <c r="X1436" l="1"/>
  <c r="X1441"/>
  <c r="X1434"/>
  <c r="X1439"/>
  <c r="O959"/>
  <c r="O955"/>
  <c r="O950"/>
  <c r="O956"/>
  <c r="O963"/>
  <c r="O951"/>
  <c r="O948"/>
  <c r="O965"/>
  <c r="O964"/>
  <c r="O967"/>
  <c r="W1428" l="1"/>
  <c r="X1428" s="1"/>
  <c r="W1427"/>
  <c r="X1427" s="1"/>
  <c r="J1417"/>
  <c r="J1408"/>
  <c r="J1399"/>
  <c r="X1393"/>
  <c r="X1394"/>
  <c r="X1395"/>
  <c r="X1396"/>
  <c r="X1397"/>
  <c r="X1398"/>
  <c r="X1399"/>
  <c r="X1400"/>
  <c r="X1401"/>
  <c r="X1402"/>
  <c r="X1403"/>
  <c r="X1404"/>
  <c r="X1405"/>
  <c r="X1406"/>
  <c r="X1407"/>
  <c r="X1408"/>
  <c r="X1409"/>
  <c r="X1410"/>
  <c r="X1411"/>
  <c r="X1412"/>
  <c r="X1413"/>
  <c r="X1414"/>
  <c r="X1415"/>
  <c r="X1416"/>
  <c r="X1417"/>
  <c r="X1418"/>
  <c r="X1419"/>
  <c r="X1420"/>
  <c r="X1421"/>
  <c r="X1422"/>
  <c r="X1423"/>
  <c r="X1424"/>
  <c r="X1425"/>
  <c r="X1426"/>
  <c r="F1422"/>
  <c r="E1415"/>
  <c r="E1419" s="1"/>
  <c r="E1413"/>
  <c r="E1414" s="1"/>
  <c r="O1394"/>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E1301" i="5"/>
  <c r="E1302" s="1"/>
  <c r="E1298"/>
  <c r="E1297"/>
  <c r="E1295"/>
  <c r="E1294"/>
  <c r="E1293"/>
  <c r="E1307"/>
  <c r="E1303"/>
  <c r="F1310"/>
  <c r="O1283"/>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282"/>
  <c r="L1316"/>
  <c r="L1315"/>
  <c r="L1314"/>
  <c r="L1313"/>
  <c r="L1312"/>
  <c r="L1311"/>
  <c r="L1310"/>
  <c r="L1309"/>
  <c r="L1308"/>
  <c r="L1307"/>
  <c r="L1306"/>
  <c r="L1305"/>
  <c r="L1304"/>
  <c r="L1303"/>
  <c r="L1302"/>
  <c r="L1301"/>
  <c r="L1294"/>
  <c r="L1293"/>
  <c r="L1292"/>
  <c r="L1291"/>
  <c r="L1289"/>
  <c r="L1300" s="1"/>
  <c r="L1286"/>
  <c r="L1285"/>
  <c r="L1296" s="1"/>
  <c r="L1284"/>
  <c r="L1283"/>
  <c r="L1282"/>
  <c r="L1288" s="1"/>
  <c r="X943" i="2"/>
  <c r="X942"/>
  <c r="X941"/>
  <c r="X940"/>
  <c r="X939"/>
  <c r="X938"/>
  <c r="X937"/>
  <c r="X975"/>
  <c r="X974"/>
  <c r="X973"/>
  <c r="X972"/>
  <c r="X971"/>
  <c r="X970"/>
  <c r="X969"/>
  <c r="J1124"/>
  <c r="J1120"/>
  <c r="J1392"/>
  <c r="J1389"/>
  <c r="J1382"/>
  <c r="J1377"/>
  <c r="J1378" s="1"/>
  <c r="J1363"/>
  <c r="J1358"/>
  <c r="J1359" s="1"/>
  <c r="J1344"/>
  <c r="J1339"/>
  <c r="J1340" s="1"/>
  <c r="J1325"/>
  <c r="J1320"/>
  <c r="J1321" s="1"/>
  <c r="J1306"/>
  <c r="J1301"/>
  <c r="J1302" s="1"/>
  <c r="J1287"/>
  <c r="J1282"/>
  <c r="J1283" s="1"/>
  <c r="J1268"/>
  <c r="J1263"/>
  <c r="J1264" s="1"/>
  <c r="J1247"/>
  <c r="J1255"/>
  <c r="J1049"/>
  <c r="J1046"/>
  <c r="J1043"/>
  <c r="J1045" s="1"/>
  <c r="J1038"/>
  <c r="J1035"/>
  <c r="J1037" s="1"/>
  <c r="J1030"/>
  <c r="J1027"/>
  <c r="J1029" s="1"/>
  <c r="J1022"/>
  <c r="J1019"/>
  <c r="J1021" s="1"/>
  <c r="J1014"/>
  <c r="J1011"/>
  <c r="J1013" s="1"/>
  <c r="J1006"/>
  <c r="J1003"/>
  <c r="J1005" s="1"/>
  <c r="J998"/>
  <c r="J995"/>
  <c r="J997" s="1"/>
  <c r="J990"/>
  <c r="J987"/>
  <c r="J989" s="1"/>
  <c r="J982"/>
  <c r="J979"/>
  <c r="J981" s="1"/>
  <c r="J974"/>
  <c r="J971"/>
  <c r="J972" s="1"/>
  <c r="J966"/>
  <c r="J963"/>
  <c r="J965" s="1"/>
  <c r="J958"/>
  <c r="J955"/>
  <c r="J957" s="1"/>
  <c r="J950"/>
  <c r="J947"/>
  <c r="J949" s="1"/>
  <c r="J942"/>
  <c r="J939"/>
  <c r="J941" s="1"/>
  <c r="J934"/>
  <c r="J931"/>
  <c r="J933" s="1"/>
  <c r="J911"/>
  <c r="J910"/>
  <c r="J914" s="1"/>
  <c r="J926"/>
  <c r="J923"/>
  <c r="J925" s="1"/>
  <c r="X1317"/>
  <c r="X1318"/>
  <c r="X1319"/>
  <c r="X1320"/>
  <c r="X1321"/>
  <c r="X1322"/>
  <c r="X1323"/>
  <c r="X1324"/>
  <c r="X1325"/>
  <c r="X1326"/>
  <c r="X1327"/>
  <c r="X1328"/>
  <c r="X1329"/>
  <c r="X1330"/>
  <c r="X1331"/>
  <c r="X1332"/>
  <c r="X1333"/>
  <c r="X1334"/>
  <c r="X1335"/>
  <c r="X1336"/>
  <c r="X1337"/>
  <c r="X1338"/>
  <c r="X1339"/>
  <c r="X1340"/>
  <c r="X1341"/>
  <c r="X1342"/>
  <c r="X1343"/>
  <c r="X1344"/>
  <c r="X1345"/>
  <c r="X1346"/>
  <c r="X1347"/>
  <c r="X1348"/>
  <c r="X1349"/>
  <c r="X1350"/>
  <c r="X1351"/>
  <c r="X1352"/>
  <c r="X1353"/>
  <c r="X1354"/>
  <c r="X1355"/>
  <c r="X1356"/>
  <c r="X1357"/>
  <c r="X1358"/>
  <c r="X1359"/>
  <c r="X1360"/>
  <c r="X1361"/>
  <c r="X1362"/>
  <c r="X1363"/>
  <c r="X1364"/>
  <c r="X1365"/>
  <c r="X1366"/>
  <c r="X1367"/>
  <c r="X1368"/>
  <c r="X1369"/>
  <c r="X1370"/>
  <c r="X1371"/>
  <c r="X1372"/>
  <c r="X1373"/>
  <c r="X1374"/>
  <c r="X1375"/>
  <c r="X1376"/>
  <c r="X1377"/>
  <c r="X1378"/>
  <c r="X1379"/>
  <c r="X1380"/>
  <c r="X1381"/>
  <c r="X1382"/>
  <c r="X1383"/>
  <c r="X1384"/>
  <c r="X1385"/>
  <c r="X1386"/>
  <c r="X1387"/>
  <c r="X1388"/>
  <c r="X1389"/>
  <c r="X1390"/>
  <c r="X1391"/>
  <c r="X1392"/>
  <c r="E1387"/>
  <c r="E1379"/>
  <c r="O1373"/>
  <c r="O1374" s="1"/>
  <c r="O1372"/>
  <c r="L1367"/>
  <c r="L1366"/>
  <c r="L1377" s="1"/>
  <c r="L1365"/>
  <c r="E1365"/>
  <c r="L1364"/>
  <c r="L1374" s="1"/>
  <c r="L1363"/>
  <c r="L1368" s="1"/>
  <c r="O1362"/>
  <c r="O1363" s="1"/>
  <c r="O1364" s="1"/>
  <c r="O1365" s="1"/>
  <c r="L1362"/>
  <c r="L1372" s="1"/>
  <c r="F1355"/>
  <c r="E1355"/>
  <c r="E1354"/>
  <c r="G1348"/>
  <c r="F1348"/>
  <c r="E1348"/>
  <c r="F1344"/>
  <c r="E1343"/>
  <c r="E1353" s="1"/>
  <c r="E1369" s="1"/>
  <c r="E1375" s="1"/>
  <c r="E1378" s="1"/>
  <c r="E1342"/>
  <c r="E1350" s="1"/>
  <c r="E1341"/>
  <c r="E1349" s="1"/>
  <c r="E1340"/>
  <c r="E1339"/>
  <c r="E1358" s="1"/>
  <c r="O1338"/>
  <c r="O1339" s="1"/>
  <c r="O1340" s="1"/>
  <c r="O1341" s="1"/>
  <c r="O1342" s="1"/>
  <c r="O1343" s="1"/>
  <c r="O1344" s="1"/>
  <c r="O1345" s="1"/>
  <c r="O1346" s="1"/>
  <c r="O1347" s="1"/>
  <c r="O1348" s="1"/>
  <c r="O1349" s="1"/>
  <c r="O1350" s="1"/>
  <c r="O1351" s="1"/>
  <c r="O1352" s="1"/>
  <c r="O1353" s="1"/>
  <c r="O1354" s="1"/>
  <c r="O1355" s="1"/>
  <c r="O1356" s="1"/>
  <c r="O1357" s="1"/>
  <c r="O1358" s="1"/>
  <c r="O1359" s="1"/>
  <c r="O1360" s="1"/>
  <c r="E1338"/>
  <c r="L1337"/>
  <c r="E1334"/>
  <c r="E1330"/>
  <c r="E1327"/>
  <c r="E1337" s="1"/>
  <c r="E1326"/>
  <c r="E1319"/>
  <c r="O1317"/>
  <c r="O1318" s="1"/>
  <c r="O1319" s="1"/>
  <c r="O1320" s="1"/>
  <c r="O1321" s="1"/>
  <c r="O1322" s="1"/>
  <c r="O1323" s="1"/>
  <c r="O1324" s="1"/>
  <c r="O1325" s="1"/>
  <c r="O1326" s="1"/>
  <c r="O1327" s="1"/>
  <c r="O1328" s="1"/>
  <c r="O1329" s="1"/>
  <c r="O1330" s="1"/>
  <c r="O1331" s="1"/>
  <c r="O1332" s="1"/>
  <c r="O1333" s="1"/>
  <c r="O1334" s="1"/>
  <c r="O1335" s="1"/>
  <c r="O1336" s="1"/>
  <c r="E1275" i="5"/>
  <c r="E1276"/>
  <c r="E1277"/>
  <c r="E1274"/>
  <c r="L1281"/>
  <c r="O1280"/>
  <c r="L1280"/>
  <c r="O1279"/>
  <c r="L1279"/>
  <c r="O1278"/>
  <c r="L1278"/>
  <c r="E1270"/>
  <c r="E1269"/>
  <c r="E1268"/>
  <c r="E1267"/>
  <c r="E1266"/>
  <c r="E1265"/>
  <c r="E1263"/>
  <c r="E1262"/>
  <c r="E1261"/>
  <c r="E1260"/>
  <c r="O1277"/>
  <c r="L1277"/>
  <c r="O1276"/>
  <c r="L1276"/>
  <c r="O1275"/>
  <c r="L1275"/>
  <c r="O1274"/>
  <c r="L1274"/>
  <c r="O1273"/>
  <c r="L1273"/>
  <c r="O1272"/>
  <c r="L1272"/>
  <c r="L1271"/>
  <c r="L1270"/>
  <c r="L1269"/>
  <c r="L1268"/>
  <c r="O1267"/>
  <c r="O1269" s="1"/>
  <c r="L1267"/>
  <c r="O1266"/>
  <c r="L1266"/>
  <c r="O1265"/>
  <c r="L1265"/>
  <c r="O1264"/>
  <c r="L1264"/>
  <c r="O1263"/>
  <c r="L1263"/>
  <c r="O1262"/>
  <c r="L1262"/>
  <c r="O1261"/>
  <c r="O1260"/>
  <c r="L1261"/>
  <c r="L1260"/>
  <c r="L1259"/>
  <c r="E1258"/>
  <c r="E1257"/>
  <c r="E1256"/>
  <c r="E1255"/>
  <c r="E1254"/>
  <c r="E1253"/>
  <c r="E1251"/>
  <c r="E1250"/>
  <c r="E1249"/>
  <c r="L1258"/>
  <c r="L1257"/>
  <c r="L1256"/>
  <c r="L1255"/>
  <c r="L1254"/>
  <c r="L1253"/>
  <c r="L1252"/>
  <c r="L1251"/>
  <c r="L1250"/>
  <c r="O1258"/>
  <c r="O1256"/>
  <c r="O1257" s="1"/>
  <c r="O1254"/>
  <c r="O1255" s="1"/>
  <c r="O1253"/>
  <c r="O1252"/>
  <c r="O1251"/>
  <c r="O1250"/>
  <c r="E1247"/>
  <c r="F1232"/>
  <c r="F1243"/>
  <c r="E1246"/>
  <c r="E1243"/>
  <c r="E1242"/>
  <c r="E1241"/>
  <c r="E1240"/>
  <c r="E1239"/>
  <c r="E1238"/>
  <c r="E1237"/>
  <c r="G1236"/>
  <c r="F1236"/>
  <c r="E1236"/>
  <c r="E1231"/>
  <c r="E1230"/>
  <c r="E1229"/>
  <c r="E1228"/>
  <c r="E1227"/>
  <c r="E1226"/>
  <c r="E1225"/>
  <c r="O1242"/>
  <c r="O1243" s="1"/>
  <c r="O1244" s="1"/>
  <c r="O1245" s="1"/>
  <c r="O1246" s="1"/>
  <c r="O1247" s="1"/>
  <c r="O1248" s="1"/>
  <c r="O1234"/>
  <c r="O1235" s="1"/>
  <c r="O1236" s="1"/>
  <c r="O1237" s="1"/>
  <c r="O1238" s="1"/>
  <c r="O1239" s="1"/>
  <c r="O1240" s="1"/>
  <c r="O1241" s="1"/>
  <c r="O1232"/>
  <c r="O1233" s="1"/>
  <c r="O1230"/>
  <c r="O1231" s="1"/>
  <c r="O1228"/>
  <c r="O1229" s="1"/>
  <c r="O1227"/>
  <c r="O1226"/>
  <c r="E1222"/>
  <c r="E1218"/>
  <c r="E1215"/>
  <c r="E1214"/>
  <c r="E1207"/>
  <c r="L1225"/>
  <c r="O1206"/>
  <c r="O1207" s="1"/>
  <c r="O1208" s="1"/>
  <c r="O1209" s="1"/>
  <c r="O1210" s="1"/>
  <c r="O1211" s="1"/>
  <c r="O1212" s="1"/>
  <c r="O1213" s="1"/>
  <c r="O1214" s="1"/>
  <c r="O1215" s="1"/>
  <c r="O1216" s="1"/>
  <c r="O1217" s="1"/>
  <c r="O1218" s="1"/>
  <c r="O1219" s="1"/>
  <c r="O1220" s="1"/>
  <c r="O1221" s="1"/>
  <c r="O1222" s="1"/>
  <c r="O1223" s="1"/>
  <c r="O1224" s="1"/>
  <c r="O1205"/>
  <c r="W1306" i="2"/>
  <c r="W1310" s="1"/>
  <c r="X1310" s="1"/>
  <c r="W1305"/>
  <c r="W1309" s="1"/>
  <c r="X1309" s="1"/>
  <c r="E1312"/>
  <c r="E1314" s="1"/>
  <c r="E1298"/>
  <c r="E1299" s="1"/>
  <c r="E1300" s="1"/>
  <c r="X1281"/>
  <c r="X1282"/>
  <c r="X1283"/>
  <c r="X1284"/>
  <c r="X1285"/>
  <c r="X1286"/>
  <c r="X1287"/>
  <c r="X1288"/>
  <c r="X1289"/>
  <c r="X1290"/>
  <c r="X1291"/>
  <c r="X1292"/>
  <c r="X1293"/>
  <c r="X1294"/>
  <c r="X1295"/>
  <c r="X1296"/>
  <c r="X1297"/>
  <c r="X1298"/>
  <c r="X1299"/>
  <c r="X1300"/>
  <c r="X1301"/>
  <c r="X1302"/>
  <c r="X1303"/>
  <c r="X1304"/>
  <c r="X1307"/>
  <c r="X1308"/>
  <c r="X1311"/>
  <c r="X1312"/>
  <c r="X1313"/>
  <c r="X1314"/>
  <c r="X1315"/>
  <c r="X1316"/>
  <c r="E1203" i="5"/>
  <c r="E1202"/>
  <c r="E1201"/>
  <c r="E1189"/>
  <c r="E1188"/>
  <c r="E1187"/>
  <c r="X1129"/>
  <c r="X1128"/>
  <c r="X1121"/>
  <c r="E1278" i="2"/>
  <c r="O1268"/>
  <c r="O1280" s="1"/>
  <c r="E1266"/>
  <c r="E1263"/>
  <c r="E1262"/>
  <c r="E1265" s="1"/>
  <c r="E1261"/>
  <c r="E1259"/>
  <c r="E1256"/>
  <c r="E1280" s="1"/>
  <c r="X1262"/>
  <c r="X1263"/>
  <c r="X1264"/>
  <c r="X1265"/>
  <c r="X1266"/>
  <c r="X1267"/>
  <c r="X1268"/>
  <c r="X1269"/>
  <c r="X1270"/>
  <c r="X1271"/>
  <c r="X1272"/>
  <c r="X1273"/>
  <c r="X1274"/>
  <c r="X1275"/>
  <c r="X1276"/>
  <c r="X1277"/>
  <c r="X1278"/>
  <c r="X1279"/>
  <c r="X1280"/>
  <c r="X1261"/>
  <c r="X1260"/>
  <c r="X1259"/>
  <c r="X1258"/>
  <c r="X1257"/>
  <c r="X1256"/>
  <c r="X1255"/>
  <c r="W1244"/>
  <c r="X1244" s="1"/>
  <c r="W1241"/>
  <c r="X1241" s="1"/>
  <c r="E1244"/>
  <c r="O1242"/>
  <c r="O1243" s="1"/>
  <c r="O1244" s="1"/>
  <c r="O1245" s="1"/>
  <c r="O1246" s="1"/>
  <c r="O1247" s="1"/>
  <c r="O1248" s="1"/>
  <c r="O1249" s="1"/>
  <c r="O1250" s="1"/>
  <c r="O1251" s="1"/>
  <c r="O1252" s="1"/>
  <c r="O1253" s="1"/>
  <c r="O1254" s="1"/>
  <c r="J1242"/>
  <c r="J1243" s="1"/>
  <c r="E1242"/>
  <c r="E1257" s="1"/>
  <c r="E1281" s="1"/>
  <c r="E1240"/>
  <c r="E1239"/>
  <c r="L1234"/>
  <c r="J1234"/>
  <c r="J1230"/>
  <c r="E1225"/>
  <c r="E1236" s="1"/>
  <c r="O1224"/>
  <c r="O1225" s="1"/>
  <c r="O1226" s="1"/>
  <c r="O1227" s="1"/>
  <c r="O1228" s="1"/>
  <c r="O1229" s="1"/>
  <c r="O1230" s="1"/>
  <c r="O1231" s="1"/>
  <c r="O1232" s="1"/>
  <c r="O1233" s="1"/>
  <c r="J1224"/>
  <c r="E1224"/>
  <c r="F1223"/>
  <c r="J1218"/>
  <c r="J1214"/>
  <c r="E1169" i="5"/>
  <c r="E1167"/>
  <c r="E1156"/>
  <c r="O1169"/>
  <c r="O1158"/>
  <c r="O1159" s="1"/>
  <c r="O1160" s="1"/>
  <c r="O1161" s="1"/>
  <c r="O1162" s="1"/>
  <c r="O1163" s="1"/>
  <c r="O1164" s="1"/>
  <c r="O1165" s="1"/>
  <c r="O1166" s="1"/>
  <c r="O1167" s="1"/>
  <c r="O1168" s="1"/>
  <c r="O1157"/>
  <c r="K1169"/>
  <c r="K1167"/>
  <c r="K1166"/>
  <c r="K1165"/>
  <c r="K1168" s="1"/>
  <c r="K1164"/>
  <c r="K1160"/>
  <c r="K1163" s="1"/>
  <c r="K1159"/>
  <c r="K1162" s="1"/>
  <c r="K1158"/>
  <c r="K1161" s="1"/>
  <c r="K1157"/>
  <c r="E1155"/>
  <c r="E1154"/>
  <c r="E1152"/>
  <c r="E1151"/>
  <c r="E1150"/>
  <c r="E1149"/>
  <c r="E1148"/>
  <c r="E1146"/>
  <c r="E1145"/>
  <c r="E1133"/>
  <c r="E1131"/>
  <c r="J1131"/>
  <c r="J1111"/>
  <c r="J1117"/>
  <c r="J1101"/>
  <c r="J1107"/>
  <c r="O1132"/>
  <c r="O1133"/>
  <c r="O1134"/>
  <c r="O1135" s="1"/>
  <c r="O1136" s="1"/>
  <c r="O1137" s="1"/>
  <c r="O1138" s="1"/>
  <c r="O1139" s="1"/>
  <c r="O1140" s="1"/>
  <c r="O1141" s="1"/>
  <c r="O1142" s="1"/>
  <c r="O1143" s="1"/>
  <c r="O1131"/>
  <c r="K940"/>
  <c r="K941"/>
  <c r="K942"/>
  <c r="K943"/>
  <c r="K946" s="1"/>
  <c r="K949" s="1"/>
  <c r="K952" s="1"/>
  <c r="K955" s="1"/>
  <c r="K958" s="1"/>
  <c r="K961" s="1"/>
  <c r="K964" s="1"/>
  <c r="K967" s="1"/>
  <c r="K970" s="1"/>
  <c r="K973" s="1"/>
  <c r="K976" s="1"/>
  <c r="K979" s="1"/>
  <c r="K982" s="1"/>
  <c r="K985" s="1"/>
  <c r="K988" s="1"/>
  <c r="K991" s="1"/>
  <c r="K994" s="1"/>
  <c r="K997" s="1"/>
  <c r="K1000" s="1"/>
  <c r="K1003" s="1"/>
  <c r="K1006" s="1"/>
  <c r="K1009" s="1"/>
  <c r="K1012" s="1"/>
  <c r="K1015" s="1"/>
  <c r="K1018" s="1"/>
  <c r="K1021" s="1"/>
  <c r="K1024" s="1"/>
  <c r="K1027" s="1"/>
  <c r="K1030" s="1"/>
  <c r="K1033" s="1"/>
  <c r="K1036" s="1"/>
  <c r="K1039" s="1"/>
  <c r="K1042" s="1"/>
  <c r="K1045" s="1"/>
  <c r="K1048" s="1"/>
  <c r="K1051" s="1"/>
  <c r="K1054" s="1"/>
  <c r="K1057" s="1"/>
  <c r="K1060" s="1"/>
  <c r="K1063" s="1"/>
  <c r="K1066" s="1"/>
  <c r="K1069" s="1"/>
  <c r="K1072" s="1"/>
  <c r="K1075" s="1"/>
  <c r="K1078" s="1"/>
  <c r="K1081" s="1"/>
  <c r="K1084" s="1"/>
  <c r="K1087" s="1"/>
  <c r="K1090" s="1"/>
  <c r="K1093" s="1"/>
  <c r="K1096" s="1"/>
  <c r="K1099" s="1"/>
  <c r="K1102" s="1"/>
  <c r="K1105" s="1"/>
  <c r="K1108" s="1"/>
  <c r="K1111" s="1"/>
  <c r="K1114" s="1"/>
  <c r="K1117" s="1"/>
  <c r="K1120" s="1"/>
  <c r="K1123" s="1"/>
  <c r="K1126" s="1"/>
  <c r="K1129" s="1"/>
  <c r="K1132" s="1"/>
  <c r="K1135" s="1"/>
  <c r="K1138" s="1"/>
  <c r="K1141" s="1"/>
  <c r="K1144" s="1"/>
  <c r="K1147" s="1"/>
  <c r="K1150" s="1"/>
  <c r="K1153" s="1"/>
  <c r="K1156" s="1"/>
  <c r="K944"/>
  <c r="K945"/>
  <c r="K947"/>
  <c r="K950" s="1"/>
  <c r="K953" s="1"/>
  <c r="K956" s="1"/>
  <c r="K959" s="1"/>
  <c r="K962" s="1"/>
  <c r="K965" s="1"/>
  <c r="K968" s="1"/>
  <c r="K971" s="1"/>
  <c r="K974" s="1"/>
  <c r="K977" s="1"/>
  <c r="K980" s="1"/>
  <c r="K983" s="1"/>
  <c r="K986" s="1"/>
  <c r="K989" s="1"/>
  <c r="K992" s="1"/>
  <c r="K995" s="1"/>
  <c r="K998" s="1"/>
  <c r="K1001" s="1"/>
  <c r="K1004" s="1"/>
  <c r="K1007" s="1"/>
  <c r="K1010" s="1"/>
  <c r="K1013" s="1"/>
  <c r="K1016" s="1"/>
  <c r="K1019" s="1"/>
  <c r="K1022" s="1"/>
  <c r="K1025" s="1"/>
  <c r="K1028" s="1"/>
  <c r="K1031" s="1"/>
  <c r="K1034" s="1"/>
  <c r="K1037" s="1"/>
  <c r="K1040" s="1"/>
  <c r="K1043" s="1"/>
  <c r="K1046" s="1"/>
  <c r="K1049" s="1"/>
  <c r="K1052" s="1"/>
  <c r="K1055" s="1"/>
  <c r="K1058" s="1"/>
  <c r="K1061" s="1"/>
  <c r="K1064" s="1"/>
  <c r="K1067" s="1"/>
  <c r="K1070" s="1"/>
  <c r="K1073" s="1"/>
  <c r="K1076" s="1"/>
  <c r="K1079" s="1"/>
  <c r="K1082" s="1"/>
  <c r="K1085" s="1"/>
  <c r="K1088" s="1"/>
  <c r="K1091" s="1"/>
  <c r="K1094" s="1"/>
  <c r="K1097" s="1"/>
  <c r="K1100" s="1"/>
  <c r="K1103" s="1"/>
  <c r="K1106" s="1"/>
  <c r="K1109" s="1"/>
  <c r="K1112" s="1"/>
  <c r="K1115" s="1"/>
  <c r="K1118" s="1"/>
  <c r="K1121" s="1"/>
  <c r="K1124" s="1"/>
  <c r="K1127" s="1"/>
  <c r="K1130" s="1"/>
  <c r="K1133" s="1"/>
  <c r="K1136" s="1"/>
  <c r="K1139" s="1"/>
  <c r="K1142" s="1"/>
  <c r="K1145" s="1"/>
  <c r="K1148" s="1"/>
  <c r="K1151" s="1"/>
  <c r="K1154" s="1"/>
  <c r="K948"/>
  <c r="K951"/>
  <c r="K954" s="1"/>
  <c r="K957" s="1"/>
  <c r="K960" s="1"/>
  <c r="K963" s="1"/>
  <c r="K966" s="1"/>
  <c r="K969" s="1"/>
  <c r="K972" s="1"/>
  <c r="K975" s="1"/>
  <c r="K978" s="1"/>
  <c r="K981" s="1"/>
  <c r="K984" s="1"/>
  <c r="K987" s="1"/>
  <c r="K990" s="1"/>
  <c r="K993" s="1"/>
  <c r="K996" s="1"/>
  <c r="K999" s="1"/>
  <c r="K1002" s="1"/>
  <c r="K1005" s="1"/>
  <c r="K1008" s="1"/>
  <c r="K1011" s="1"/>
  <c r="K1014" s="1"/>
  <c r="K1017" s="1"/>
  <c r="K1020" s="1"/>
  <c r="K1023" s="1"/>
  <c r="K1026" s="1"/>
  <c r="K1029" s="1"/>
  <c r="K1032" s="1"/>
  <c r="K1035" s="1"/>
  <c r="K1038" s="1"/>
  <c r="K1041" s="1"/>
  <c r="K1044" s="1"/>
  <c r="K1047" s="1"/>
  <c r="K1050" s="1"/>
  <c r="K1053" s="1"/>
  <c r="K1056" s="1"/>
  <c r="K1059" s="1"/>
  <c r="K1062" s="1"/>
  <c r="K1065" s="1"/>
  <c r="K1068" s="1"/>
  <c r="K1071" s="1"/>
  <c r="K1074" s="1"/>
  <c r="K1077" s="1"/>
  <c r="K1080" s="1"/>
  <c r="K1083" s="1"/>
  <c r="K1086" s="1"/>
  <c r="K1089" s="1"/>
  <c r="K1092" s="1"/>
  <c r="K1095" s="1"/>
  <c r="K1098" s="1"/>
  <c r="K1101" s="1"/>
  <c r="K1104" s="1"/>
  <c r="K1107" s="1"/>
  <c r="K1110" s="1"/>
  <c r="K1113" s="1"/>
  <c r="K1116" s="1"/>
  <c r="K1119" s="1"/>
  <c r="K1122" s="1"/>
  <c r="K1125" s="1"/>
  <c r="K1128" s="1"/>
  <c r="K1131" s="1"/>
  <c r="K1134" s="1"/>
  <c r="K1137" s="1"/>
  <c r="K1140" s="1"/>
  <c r="K1143" s="1"/>
  <c r="K1146" s="1"/>
  <c r="K1149" s="1"/>
  <c r="K1152" s="1"/>
  <c r="K1155" s="1"/>
  <c r="G1129"/>
  <c r="J1129"/>
  <c r="J1128"/>
  <c r="J1127"/>
  <c r="O1117"/>
  <c r="O1118" s="1"/>
  <c r="O1119" s="1"/>
  <c r="O1120" s="1"/>
  <c r="O1121" s="1"/>
  <c r="O1122" s="1"/>
  <c r="O1123" s="1"/>
  <c r="O1124" s="1"/>
  <c r="O1125" s="1"/>
  <c r="O1126" s="1"/>
  <c r="O1127" s="1"/>
  <c r="O1128" s="1"/>
  <c r="O1129" s="1"/>
  <c r="E1127"/>
  <c r="X1116"/>
  <c r="W1116"/>
  <c r="X1238" i="2"/>
  <c r="X1237"/>
  <c r="X1236"/>
  <c r="X1235"/>
  <c r="X1234"/>
  <c r="X1233"/>
  <c r="X1232"/>
  <c r="X1231"/>
  <c r="X1230"/>
  <c r="X1229"/>
  <c r="X1228"/>
  <c r="X1227"/>
  <c r="X1226"/>
  <c r="X1225"/>
  <c r="X1224"/>
  <c r="X1223"/>
  <c r="X1222"/>
  <c r="X1221"/>
  <c r="X1220"/>
  <c r="X1219"/>
  <c r="X1218"/>
  <c r="X1217"/>
  <c r="X1216"/>
  <c r="X1215"/>
  <c r="X1214"/>
  <c r="X1213"/>
  <c r="X1212"/>
  <c r="D1212"/>
  <c r="D1214" s="1"/>
  <c r="D1216" s="1"/>
  <c r="D1218" s="1"/>
  <c r="D1220" s="1"/>
  <c r="D1222" s="1"/>
  <c r="D1224" s="1"/>
  <c r="D1226" s="1"/>
  <c r="D1228" s="1"/>
  <c r="D1230" s="1"/>
  <c r="D1232" s="1"/>
  <c r="D1234" s="1"/>
  <c r="D1236" s="1"/>
  <c r="D1238" s="1"/>
  <c r="X1240"/>
  <c r="X1242"/>
  <c r="X1243"/>
  <c r="X1245"/>
  <c r="X1246"/>
  <c r="X1247"/>
  <c r="X1248"/>
  <c r="X1249"/>
  <c r="X1250"/>
  <c r="X1251"/>
  <c r="X1252"/>
  <c r="X1253"/>
  <c r="X1254"/>
  <c r="E1113" i="5"/>
  <c r="L1111"/>
  <c r="E1102"/>
  <c r="E1101"/>
  <c r="F1100"/>
  <c r="O1102"/>
  <c r="O1103" s="1"/>
  <c r="O1104" s="1"/>
  <c r="O1105" s="1"/>
  <c r="O1106" s="1"/>
  <c r="O1107" s="1"/>
  <c r="O1108" s="1"/>
  <c r="O1109" s="1"/>
  <c r="O1110" s="1"/>
  <c r="O1101"/>
  <c r="W1097"/>
  <c r="X1097" s="1"/>
  <c r="W1098"/>
  <c r="X1098"/>
  <c r="W1099"/>
  <c r="X1099" s="1"/>
  <c r="W1096"/>
  <c r="X1096" s="1"/>
  <c r="X1095"/>
  <c r="J1095"/>
  <c r="X1094"/>
  <c r="X1093"/>
  <c r="X1092"/>
  <c r="X1091"/>
  <c r="J1091"/>
  <c r="X1090"/>
  <c r="W1086"/>
  <c r="X1086" s="1"/>
  <c r="X1085"/>
  <c r="J1085"/>
  <c r="X1084"/>
  <c r="X1083"/>
  <c r="X1082"/>
  <c r="X1081"/>
  <c r="J1081"/>
  <c r="X1080"/>
  <c r="J1079"/>
  <c r="J1074"/>
  <c r="J1073"/>
  <c r="J1071"/>
  <c r="J1070"/>
  <c r="J1069"/>
  <c r="J1068"/>
  <c r="J1058"/>
  <c r="J1057"/>
  <c r="J1055"/>
  <c r="J1054"/>
  <c r="J1053"/>
  <c r="J1052"/>
  <c r="J1042"/>
  <c r="J1041"/>
  <c r="J1039"/>
  <c r="J1038"/>
  <c r="J1037"/>
  <c r="J1036"/>
  <c r="J1026"/>
  <c r="J1025"/>
  <c r="J1023"/>
  <c r="J1022"/>
  <c r="J1021"/>
  <c r="J1020"/>
  <c r="J1010"/>
  <c r="J1009"/>
  <c r="J1007"/>
  <c r="J1006"/>
  <c r="J1005"/>
  <c r="J1004"/>
  <c r="J994"/>
  <c r="J993"/>
  <c r="J991"/>
  <c r="J990"/>
  <c r="J989"/>
  <c r="J988"/>
  <c r="J978"/>
  <c r="J977"/>
  <c r="J975"/>
  <c r="J974"/>
  <c r="J973"/>
  <c r="J972"/>
  <c r="J955"/>
  <c r="J956"/>
  <c r="J957"/>
  <c r="J958"/>
  <c r="J959"/>
  <c r="J961"/>
  <c r="J962"/>
  <c r="J849"/>
  <c r="J842"/>
  <c r="J835"/>
  <c r="J608"/>
  <c r="J607"/>
  <c r="J606"/>
  <c r="J605"/>
  <c r="J604"/>
  <c r="J603"/>
  <c r="J602"/>
  <c r="J492"/>
  <c r="J490"/>
  <c r="J481"/>
  <c r="J479"/>
  <c r="J470"/>
  <c r="J468"/>
  <c r="J459"/>
  <c r="J457"/>
  <c r="J448"/>
  <c r="J446"/>
  <c r="J437"/>
  <c r="J435"/>
  <c r="J426"/>
  <c r="J424"/>
  <c r="J415"/>
  <c r="J413"/>
  <c r="J404"/>
  <c r="J402"/>
  <c r="J393"/>
  <c r="J391"/>
  <c r="J382"/>
  <c r="J380"/>
  <c r="J371"/>
  <c r="J369"/>
  <c r="L138"/>
  <c r="J122"/>
  <c r="J105"/>
  <c r="L14"/>
  <c r="K12"/>
  <c r="K13" s="1"/>
  <c r="K15" s="1"/>
  <c r="K20" s="1"/>
  <c r="K25"/>
  <c r="K27" s="1"/>
  <c r="K14"/>
  <c r="K138"/>
  <c r="K139"/>
  <c r="K140"/>
  <c r="K141"/>
  <c r="K142"/>
  <c r="K240"/>
  <c r="K241"/>
  <c r="K242"/>
  <c r="K243"/>
  <c r="K244"/>
  <c r="K245"/>
  <c r="K246"/>
  <c r="K247"/>
  <c r="K248"/>
  <c r="K249"/>
  <c r="K250"/>
  <c r="E997"/>
  <c r="E1001"/>
  <c r="E1028"/>
  <c r="E1042"/>
  <c r="E1055"/>
  <c r="E1178" i="2"/>
  <c r="E1164" s="1"/>
  <c r="E1150" s="1"/>
  <c r="E1139" s="1"/>
  <c r="E1124" s="1"/>
  <c r="E1110" s="1"/>
  <c r="W1193"/>
  <c r="W1178" s="1"/>
  <c r="W1200"/>
  <c r="X1200" s="1"/>
  <c r="X172"/>
  <c r="X173"/>
  <c r="X174"/>
  <c r="X175"/>
  <c r="X176"/>
  <c r="X177"/>
  <c r="X178"/>
  <c r="X193"/>
  <c r="X194"/>
  <c r="X195"/>
  <c r="X196"/>
  <c r="X197"/>
  <c r="X198"/>
  <c r="X199"/>
  <c r="X201"/>
  <c r="X202"/>
  <c r="X203"/>
  <c r="X204"/>
  <c r="X205"/>
  <c r="X206"/>
  <c r="X207"/>
  <c r="X208"/>
  <c r="X209"/>
  <c r="X210"/>
  <c r="X211"/>
  <c r="X212"/>
  <c r="X213"/>
  <c r="X214"/>
  <c r="X215"/>
  <c r="X216"/>
  <c r="X217"/>
  <c r="X218"/>
  <c r="X219"/>
  <c r="X220"/>
  <c r="X221"/>
  <c r="X222"/>
  <c r="X223"/>
  <c r="X224"/>
  <c r="X225"/>
  <c r="X226"/>
  <c r="X227"/>
  <c r="X228"/>
  <c r="X229"/>
  <c r="X230"/>
  <c r="X231"/>
  <c r="X232"/>
  <c r="X233"/>
  <c r="X234"/>
  <c r="X235"/>
  <c r="X241"/>
  <c r="X242"/>
  <c r="X243"/>
  <c r="X244"/>
  <c r="X245"/>
  <c r="X246"/>
  <c r="X247"/>
  <c r="X248"/>
  <c r="X249"/>
  <c r="X250"/>
  <c r="X251"/>
  <c r="X252"/>
  <c r="X253"/>
  <c r="X254"/>
  <c r="X255"/>
  <c r="X256"/>
  <c r="X257"/>
  <c r="X258"/>
  <c r="X259"/>
  <c r="X260"/>
  <c r="X261"/>
  <c r="X262"/>
  <c r="X263"/>
  <c r="X264"/>
  <c r="X265"/>
  <c r="X266"/>
  <c r="X267"/>
  <c r="X268"/>
  <c r="X269"/>
  <c r="X270"/>
  <c r="X271"/>
  <c r="X272"/>
  <c r="X273"/>
  <c r="X274"/>
  <c r="X275"/>
  <c r="X276"/>
  <c r="X277"/>
  <c r="X278"/>
  <c r="X279"/>
  <c r="X280"/>
  <c r="X281"/>
  <c r="X282"/>
  <c r="X283"/>
  <c r="X284"/>
  <c r="X285"/>
  <c r="X286"/>
  <c r="X287"/>
  <c r="X288"/>
  <c r="X240"/>
  <c r="X312"/>
  <c r="X313"/>
  <c r="X314"/>
  <c r="X315"/>
  <c r="X316"/>
  <c r="X317"/>
  <c r="X318"/>
  <c r="X319"/>
  <c r="X311"/>
  <c r="X330"/>
  <c r="X331"/>
  <c r="X332"/>
  <c r="X333"/>
  <c r="X334"/>
  <c r="X335"/>
  <c r="X336"/>
  <c r="X337"/>
  <c r="X338"/>
  <c r="X339"/>
  <c r="X340"/>
  <c r="X341"/>
  <c r="X342"/>
  <c r="X343"/>
  <c r="X344"/>
  <c r="X345"/>
  <c r="X346"/>
  <c r="X347"/>
  <c r="X348"/>
  <c r="X350"/>
  <c r="X351"/>
  <c r="X352"/>
  <c r="X353"/>
  <c r="X329"/>
  <c r="X328"/>
  <c r="W357"/>
  <c r="X357" s="1"/>
  <c r="W380"/>
  <c r="X428"/>
  <c r="X384"/>
  <c r="X373"/>
  <c r="X374"/>
  <c r="X375"/>
  <c r="X376"/>
  <c r="X377"/>
  <c r="X378"/>
  <c r="X379"/>
  <c r="X171"/>
  <c r="O1047"/>
  <c r="O1046"/>
  <c r="O1045"/>
  <c r="O1044"/>
  <c r="O1043"/>
  <c r="O1042"/>
  <c r="O1041"/>
  <c r="W1097"/>
  <c r="X1097" s="1"/>
  <c r="X1093"/>
  <c r="X1094"/>
  <c r="X1095"/>
  <c r="X1096"/>
  <c r="X1098"/>
  <c r="X1099"/>
  <c r="X1100"/>
  <c r="X1101"/>
  <c r="X1102"/>
  <c r="X1103"/>
  <c r="X1104"/>
  <c r="X1105"/>
  <c r="X1106"/>
  <c r="X1107"/>
  <c r="X1108"/>
  <c r="X1109"/>
  <c r="X1111"/>
  <c r="X1112"/>
  <c r="X1113"/>
  <c r="X1114"/>
  <c r="X1115"/>
  <c r="X1116"/>
  <c r="X1117"/>
  <c r="X1118"/>
  <c r="X1119"/>
  <c r="X1120"/>
  <c r="X1121"/>
  <c r="X1122"/>
  <c r="X1123"/>
  <c r="X1125"/>
  <c r="X1126"/>
  <c r="X1127"/>
  <c r="X1128"/>
  <c r="X1129"/>
  <c r="X1130"/>
  <c r="X1131"/>
  <c r="X1132"/>
  <c r="X1133"/>
  <c r="X1134"/>
  <c r="X1135"/>
  <c r="X1136"/>
  <c r="X1137"/>
  <c r="X1138"/>
  <c r="X1140"/>
  <c r="X1141"/>
  <c r="X1142"/>
  <c r="X1143"/>
  <c r="X1144"/>
  <c r="X1145"/>
  <c r="X1146"/>
  <c r="X1147"/>
  <c r="X1148"/>
  <c r="X1149"/>
  <c r="X1151"/>
  <c r="X1152"/>
  <c r="X1153"/>
  <c r="X1154"/>
  <c r="X1155"/>
  <c r="X1156"/>
  <c r="X1157"/>
  <c r="X1158"/>
  <c r="X1159"/>
  <c r="X1160"/>
  <c r="X1161"/>
  <c r="X1162"/>
  <c r="X1163"/>
  <c r="X1165"/>
  <c r="X1166"/>
  <c r="X1167"/>
  <c r="X1168"/>
  <c r="X1169"/>
  <c r="X1170"/>
  <c r="X1171"/>
  <c r="X1172"/>
  <c r="X1173"/>
  <c r="X1174"/>
  <c r="X1175"/>
  <c r="X1176"/>
  <c r="X1177"/>
  <c r="X1179"/>
  <c r="X1180"/>
  <c r="X1181"/>
  <c r="X1182"/>
  <c r="X1183"/>
  <c r="X1184"/>
  <c r="X1185"/>
  <c r="X1186"/>
  <c r="X1187"/>
  <c r="X1188"/>
  <c r="X1189"/>
  <c r="X1190"/>
  <c r="X1191"/>
  <c r="X1192"/>
  <c r="X1194"/>
  <c r="X1195"/>
  <c r="X1196"/>
  <c r="X1197"/>
  <c r="X1198"/>
  <c r="X1199"/>
  <c r="X1201"/>
  <c r="X1202"/>
  <c r="X1203"/>
  <c r="X1204"/>
  <c r="X1205"/>
  <c r="X1206"/>
  <c r="X1207"/>
  <c r="X1208"/>
  <c r="X1209"/>
  <c r="X1210"/>
  <c r="X1211"/>
  <c r="X1239"/>
  <c r="X1092"/>
  <c r="X1091"/>
  <c r="X1089"/>
  <c r="X1088"/>
  <c r="X1087"/>
  <c r="X1086"/>
  <c r="X1085"/>
  <c r="X1084"/>
  <c r="X1083"/>
  <c r="X1082"/>
  <c r="X1081"/>
  <c r="X1080"/>
  <c r="X1079"/>
  <c r="X1078"/>
  <c r="X1077"/>
  <c r="X1076"/>
  <c r="X1075"/>
  <c r="X1074"/>
  <c r="X1073"/>
  <c r="X1072"/>
  <c r="X1071"/>
  <c r="X1070"/>
  <c r="X1069"/>
  <c r="X1068"/>
  <c r="X1067"/>
  <c r="X1066"/>
  <c r="X1065"/>
  <c r="X1064"/>
  <c r="X1063"/>
  <c r="X1062"/>
  <c r="X1061"/>
  <c r="X1060"/>
  <c r="X1059"/>
  <c r="O1055"/>
  <c r="O1054"/>
  <c r="O1053"/>
  <c r="O1052"/>
  <c r="O1051"/>
  <c r="O1050"/>
  <c r="O1049"/>
  <c r="X1058"/>
  <c r="X1057"/>
  <c r="X1056"/>
  <c r="O1208"/>
  <c r="E1208"/>
  <c r="L1207"/>
  <c r="L1206"/>
  <c r="O617" i="5"/>
  <c r="O618"/>
  <c r="O619"/>
  <c r="O620"/>
  <c r="O621"/>
  <c r="O622"/>
  <c r="O623"/>
  <c r="O624"/>
  <c r="O625"/>
  <c r="O626"/>
  <c r="O627"/>
  <c r="D1204" i="2"/>
  <c r="D1201"/>
  <c r="D1198"/>
  <c r="D1200" s="1"/>
  <c r="D1195"/>
  <c r="D1192"/>
  <c r="D1194" s="1"/>
  <c r="D1189"/>
  <c r="D1188"/>
  <c r="D1185"/>
  <c r="D1184"/>
  <c r="D1213" s="1"/>
  <c r="D1215" s="1"/>
  <c r="D1217" s="1"/>
  <c r="D1219" s="1"/>
  <c r="D1221" s="1"/>
  <c r="D1223" s="1"/>
  <c r="D1225" s="1"/>
  <c r="D1227" s="1"/>
  <c r="D1229" s="1"/>
  <c r="D1231" s="1"/>
  <c r="D1233" s="1"/>
  <c r="D1235" s="1"/>
  <c r="D1237" s="1"/>
  <c r="D1181"/>
  <c r="D1178"/>
  <c r="D1177"/>
  <c r="D1174"/>
  <c r="D1173"/>
  <c r="D1169"/>
  <c r="D1166"/>
  <c r="D1165"/>
  <c r="D1162"/>
  <c r="D1161"/>
  <c r="D1158"/>
  <c r="D1155"/>
  <c r="D1154"/>
  <c r="D1151"/>
  <c r="D1145"/>
  <c r="D1144"/>
  <c r="D1146" s="1"/>
  <c r="D1141"/>
  <c r="D1137"/>
  <c r="D1136"/>
  <c r="D1138" s="1"/>
  <c r="D1133"/>
  <c r="D1132"/>
  <c r="D1128"/>
  <c r="D1127"/>
  <c r="D1129" s="1"/>
  <c r="D1123"/>
  <c r="D1122"/>
  <c r="D1124" s="1"/>
  <c r="D1117"/>
  <c r="D1119" s="1"/>
  <c r="D1116"/>
  <c r="D1118" s="1"/>
  <c r="D1112"/>
  <c r="D1111"/>
  <c r="D1113" s="1"/>
  <c r="D1107"/>
  <c r="D1106"/>
  <c r="D1108" s="1"/>
  <c r="D1101"/>
  <c r="D1103" s="1"/>
  <c r="D1100"/>
  <c r="D1102" s="1"/>
  <c r="D1094"/>
  <c r="D1096" s="1"/>
  <c r="D1093"/>
  <c r="D1095" s="1"/>
  <c r="D1097" s="1"/>
  <c r="D1087"/>
  <c r="D1089" s="1"/>
  <c r="D1086"/>
  <c r="D1088" s="1"/>
  <c r="D1090" s="1"/>
  <c r="D1080"/>
  <c r="D1082" s="1"/>
  <c r="D1079"/>
  <c r="D1081" s="1"/>
  <c r="D1083" s="1"/>
  <c r="D1073"/>
  <c r="D1075" s="1"/>
  <c r="D1072"/>
  <c r="D1074" s="1"/>
  <c r="D1076" s="1"/>
  <c r="D1066"/>
  <c r="D1068" s="1"/>
  <c r="D1065"/>
  <c r="D1067" s="1"/>
  <c r="D1069" s="1"/>
  <c r="D1059"/>
  <c r="D1061" s="1"/>
  <c r="D1058"/>
  <c r="D1060" s="1"/>
  <c r="D1062" s="1"/>
  <c r="W975" i="5"/>
  <c r="X975" s="1"/>
  <c r="W974"/>
  <c r="X974" s="1"/>
  <c r="X973"/>
  <c r="X972"/>
  <c r="W972"/>
  <c r="E971"/>
  <c r="X970"/>
  <c r="L970"/>
  <c r="L971" s="1"/>
  <c r="E964"/>
  <c r="E963"/>
  <c r="L966"/>
  <c r="L963"/>
  <c r="L959"/>
  <c r="L955"/>
  <c r="X956"/>
  <c r="X955"/>
  <c r="X954"/>
  <c r="E954"/>
  <c r="O954"/>
  <c r="O955"/>
  <c r="O962" s="1"/>
  <c r="O969" s="1"/>
  <c r="O956"/>
  <c r="O957"/>
  <c r="O964" s="1"/>
  <c r="O958"/>
  <c r="O959"/>
  <c r="O966" s="1"/>
  <c r="O960"/>
  <c r="O961"/>
  <c r="O968" s="1"/>
  <c r="O963"/>
  <c r="O965"/>
  <c r="O967"/>
  <c r="O944"/>
  <c r="X953"/>
  <c r="X952"/>
  <c r="J952"/>
  <c r="X951"/>
  <c r="L951"/>
  <c r="J951"/>
  <c r="X950"/>
  <c r="X949"/>
  <c r="J949"/>
  <c r="E949"/>
  <c r="X948"/>
  <c r="O948"/>
  <c r="O952" s="1"/>
  <c r="X947"/>
  <c r="O947"/>
  <c r="O951" s="1"/>
  <c r="E947"/>
  <c r="X946"/>
  <c r="J946"/>
  <c r="J948" s="1"/>
  <c r="X945"/>
  <c r="J945"/>
  <c r="X944"/>
  <c r="E944"/>
  <c r="X943"/>
  <c r="O946"/>
  <c r="L943"/>
  <c r="J943"/>
  <c r="J947" s="1"/>
  <c r="K829"/>
  <c r="K832" s="1"/>
  <c r="K835" s="1"/>
  <c r="K838" s="1"/>
  <c r="K830"/>
  <c r="K831"/>
  <c r="K834" s="1"/>
  <c r="K837" s="1"/>
  <c r="K840" s="1"/>
  <c r="K843" s="1"/>
  <c r="K846" s="1"/>
  <c r="K833"/>
  <c r="K836" s="1"/>
  <c r="K839" s="1"/>
  <c r="K842" s="1"/>
  <c r="K841"/>
  <c r="K844" s="1"/>
  <c r="K847" s="1"/>
  <c r="K850" s="1"/>
  <c r="K853" s="1"/>
  <c r="K856" s="1"/>
  <c r="K859" s="1"/>
  <c r="K862" s="1"/>
  <c r="K865" s="1"/>
  <c r="K868" s="1"/>
  <c r="K871" s="1"/>
  <c r="K874" s="1"/>
  <c r="K877" s="1"/>
  <c r="K880" s="1"/>
  <c r="K883" s="1"/>
  <c r="K886" s="1"/>
  <c r="K889" s="1"/>
  <c r="K892" s="1"/>
  <c r="K895" s="1"/>
  <c r="K898" s="1"/>
  <c r="K901" s="1"/>
  <c r="K904" s="1"/>
  <c r="K907" s="1"/>
  <c r="K910" s="1"/>
  <c r="K913" s="1"/>
  <c r="K916" s="1"/>
  <c r="K919" s="1"/>
  <c r="K922" s="1"/>
  <c r="K925" s="1"/>
  <c r="K928" s="1"/>
  <c r="K931" s="1"/>
  <c r="K934" s="1"/>
  <c r="K937" s="1"/>
  <c r="K845"/>
  <c r="K848" s="1"/>
  <c r="K851" s="1"/>
  <c r="K854" s="1"/>
  <c r="K857" s="1"/>
  <c r="K860" s="1"/>
  <c r="K863" s="1"/>
  <c r="K866" s="1"/>
  <c r="K869" s="1"/>
  <c r="K872" s="1"/>
  <c r="K875" s="1"/>
  <c r="K878" s="1"/>
  <c r="K881" s="1"/>
  <c r="K884" s="1"/>
  <c r="K887" s="1"/>
  <c r="K890" s="1"/>
  <c r="K893" s="1"/>
  <c r="K896" s="1"/>
  <c r="K899" s="1"/>
  <c r="K902" s="1"/>
  <c r="K905" s="1"/>
  <c r="K908" s="1"/>
  <c r="K911" s="1"/>
  <c r="K914" s="1"/>
  <c r="K917" s="1"/>
  <c r="K920" s="1"/>
  <c r="K923" s="1"/>
  <c r="K926" s="1"/>
  <c r="K929" s="1"/>
  <c r="K932" s="1"/>
  <c r="K935" s="1"/>
  <c r="K938" s="1"/>
  <c r="K849"/>
  <c r="K852" s="1"/>
  <c r="K855" s="1"/>
  <c r="K858" s="1"/>
  <c r="K861" s="1"/>
  <c r="K864" s="1"/>
  <c r="K867" s="1"/>
  <c r="K870" s="1"/>
  <c r="K873" s="1"/>
  <c r="K876" s="1"/>
  <c r="K879" s="1"/>
  <c r="K882" s="1"/>
  <c r="K885" s="1"/>
  <c r="K888" s="1"/>
  <c r="K891" s="1"/>
  <c r="K894" s="1"/>
  <c r="K897" s="1"/>
  <c r="K900" s="1"/>
  <c r="K903" s="1"/>
  <c r="K906" s="1"/>
  <c r="K909" s="1"/>
  <c r="K912" s="1"/>
  <c r="K915" s="1"/>
  <c r="K918" s="1"/>
  <c r="K921" s="1"/>
  <c r="K924" s="1"/>
  <c r="K927" s="1"/>
  <c r="K930" s="1"/>
  <c r="K933" s="1"/>
  <c r="K936" s="1"/>
  <c r="K939" s="1"/>
  <c r="X935"/>
  <c r="E935"/>
  <c r="X934"/>
  <c r="X933"/>
  <c r="X932"/>
  <c r="X931"/>
  <c r="E933"/>
  <c r="E932"/>
  <c r="E931"/>
  <c r="X930"/>
  <c r="X929"/>
  <c r="X928"/>
  <c r="X927"/>
  <c r="X926"/>
  <c r="E930"/>
  <c r="E929"/>
  <c r="E928"/>
  <c r="E927"/>
  <c r="E926"/>
  <c r="X925"/>
  <c r="J925"/>
  <c r="X924"/>
  <c r="X923"/>
  <c r="X922"/>
  <c r="L921"/>
  <c r="X921" s="1"/>
  <c r="F921"/>
  <c r="F922" s="1"/>
  <c r="X920"/>
  <c r="E920"/>
  <c r="X919"/>
  <c r="X918"/>
  <c r="W918"/>
  <c r="X917"/>
  <c r="W916"/>
  <c r="X916" s="1"/>
  <c r="X915"/>
  <c r="X914"/>
  <c r="W914"/>
  <c r="J914"/>
  <c r="X913"/>
  <c r="J913"/>
  <c r="X912"/>
  <c r="J912"/>
  <c r="J915" s="1"/>
  <c r="J916" s="1"/>
  <c r="J922" s="1"/>
  <c r="X911"/>
  <c r="E911"/>
  <c r="X910"/>
  <c r="J910"/>
  <c r="J917" s="1"/>
  <c r="J918" s="1"/>
  <c r="F910"/>
  <c r="X909"/>
  <c r="X908"/>
  <c r="J908"/>
  <c r="E908"/>
  <c r="X907"/>
  <c r="X906"/>
  <c r="J906"/>
  <c r="J909" s="1"/>
  <c r="X905"/>
  <c r="W905"/>
  <c r="X904"/>
  <c r="L904"/>
  <c r="X903"/>
  <c r="J903"/>
  <c r="J911" s="1"/>
  <c r="X902"/>
  <c r="J902"/>
  <c r="J904" s="1"/>
  <c r="E902"/>
  <c r="X901"/>
  <c r="J901"/>
  <c r="E901"/>
  <c r="X900"/>
  <c r="J900"/>
  <c r="X899"/>
  <c r="J899"/>
  <c r="E899"/>
  <c r="X898"/>
  <c r="J898"/>
  <c r="E898"/>
  <c r="X897"/>
  <c r="X896"/>
  <c r="J896"/>
  <c r="E896"/>
  <c r="X883"/>
  <c r="X882"/>
  <c r="X881"/>
  <c r="X880"/>
  <c r="X879"/>
  <c r="X878"/>
  <c r="X877"/>
  <c r="X876"/>
  <c r="X875"/>
  <c r="X874"/>
  <c r="X873"/>
  <c r="X872"/>
  <c r="X871"/>
  <c r="X870"/>
  <c r="X869"/>
  <c r="X868"/>
  <c r="X867"/>
  <c r="X866"/>
  <c r="X865"/>
  <c r="X864"/>
  <c r="X863"/>
  <c r="X862"/>
  <c r="X861"/>
  <c r="X860"/>
  <c r="X859"/>
  <c r="X858"/>
  <c r="X857"/>
  <c r="X856"/>
  <c r="X855"/>
  <c r="X854"/>
  <c r="X853"/>
  <c r="X852"/>
  <c r="X851"/>
  <c r="X850"/>
  <c r="E847"/>
  <c r="O843"/>
  <c r="O844" s="1"/>
  <c r="O845" s="1"/>
  <c r="O842"/>
  <c r="O840"/>
  <c r="E838"/>
  <c r="E837"/>
  <c r="E836"/>
  <c r="O827"/>
  <c r="O828" s="1"/>
  <c r="O829" s="1"/>
  <c r="O830" s="1"/>
  <c r="O831" s="1"/>
  <c r="O832" s="1"/>
  <c r="O833" s="1"/>
  <c r="O834" s="1"/>
  <c r="O835" s="1"/>
  <c r="X828"/>
  <c r="K828"/>
  <c r="J828"/>
  <c r="X827"/>
  <c r="K827"/>
  <c r="X823"/>
  <c r="O823"/>
  <c r="K823"/>
  <c r="O822"/>
  <c r="O824" s="1"/>
  <c r="O825" s="1"/>
  <c r="O826" s="1"/>
  <c r="O821"/>
  <c r="K813"/>
  <c r="K814"/>
  <c r="K815"/>
  <c r="K816"/>
  <c r="K817"/>
  <c r="K818"/>
  <c r="K819"/>
  <c r="K820"/>
  <c r="K821"/>
  <c r="K822"/>
  <c r="K824"/>
  <c r="K825"/>
  <c r="K826"/>
  <c r="L819"/>
  <c r="L817"/>
  <c r="X826"/>
  <c r="X825"/>
  <c r="F824"/>
  <c r="X822"/>
  <c r="L821"/>
  <c r="L824" s="1"/>
  <c r="X824" s="1"/>
  <c r="X820"/>
  <c r="K798"/>
  <c r="K799"/>
  <c r="K800"/>
  <c r="K801"/>
  <c r="K802"/>
  <c r="K803"/>
  <c r="K804"/>
  <c r="K805"/>
  <c r="K806"/>
  <c r="K807"/>
  <c r="K808"/>
  <c r="K809"/>
  <c r="K810"/>
  <c r="O796"/>
  <c r="O797" s="1"/>
  <c r="O798" s="1"/>
  <c r="O799" s="1"/>
  <c r="O800" s="1"/>
  <c r="O801" s="1"/>
  <c r="O802" s="1"/>
  <c r="O803" s="1"/>
  <c r="O804" s="1"/>
  <c r="O805" s="1"/>
  <c r="O806" s="1"/>
  <c r="O807" s="1"/>
  <c r="O808" s="1"/>
  <c r="O809" s="1"/>
  <c r="O810" s="1"/>
  <c r="X800"/>
  <c r="X799"/>
  <c r="O795"/>
  <c r="X797"/>
  <c r="K797"/>
  <c r="X795"/>
  <c r="K795"/>
  <c r="O792"/>
  <c r="X793"/>
  <c r="X792"/>
  <c r="G789"/>
  <c r="G787"/>
  <c r="O784"/>
  <c r="O785" s="1"/>
  <c r="O786" s="1"/>
  <c r="O787" s="1"/>
  <c r="O788" s="1"/>
  <c r="O789" s="1"/>
  <c r="O790" s="1"/>
  <c r="O791" s="1"/>
  <c r="E785"/>
  <c r="E784"/>
  <c r="E783"/>
  <c r="X783"/>
  <c r="O783"/>
  <c r="O773"/>
  <c r="X773"/>
  <c r="O774"/>
  <c r="O775" s="1"/>
  <c r="O776" s="1"/>
  <c r="O777" s="1"/>
  <c r="O778" s="1"/>
  <c r="O779" s="1"/>
  <c r="O780" s="1"/>
  <c r="X774"/>
  <c r="X775"/>
  <c r="X776"/>
  <c r="X777"/>
  <c r="X778"/>
  <c r="X779"/>
  <c r="X780"/>
  <c r="X771"/>
  <c r="X770"/>
  <c r="X768"/>
  <c r="X769"/>
  <c r="E767"/>
  <c r="X767"/>
  <c r="O767"/>
  <c r="L766"/>
  <c r="X765"/>
  <c r="L765"/>
  <c r="K765"/>
  <c r="K766" s="1"/>
  <c r="X764"/>
  <c r="X763"/>
  <c r="X762"/>
  <c r="X761"/>
  <c r="X760"/>
  <c r="X759"/>
  <c r="E759"/>
  <c r="X758"/>
  <c r="O758"/>
  <c r="O759" s="1"/>
  <c r="O760" s="1"/>
  <c r="O761" s="1"/>
  <c r="E758"/>
  <c r="E760" s="1"/>
  <c r="X740"/>
  <c r="X751"/>
  <c r="X750"/>
  <c r="X749"/>
  <c r="X748"/>
  <c r="X747"/>
  <c r="X746"/>
  <c r="X745"/>
  <c r="X744"/>
  <c r="X743"/>
  <c r="X742"/>
  <c r="X741"/>
  <c r="X739"/>
  <c r="X738"/>
  <c r="X737"/>
  <c r="X736"/>
  <c r="X735"/>
  <c r="X734"/>
  <c r="X733"/>
  <c r="O718"/>
  <c r="O719"/>
  <c r="X729"/>
  <c r="X757"/>
  <c r="X756"/>
  <c r="X755"/>
  <c r="X754"/>
  <c r="X753"/>
  <c r="X752"/>
  <c r="X727"/>
  <c r="X726"/>
  <c r="X725"/>
  <c r="X724"/>
  <c r="X723"/>
  <c r="X722"/>
  <c r="X721"/>
  <c r="X720"/>
  <c r="X719"/>
  <c r="X718"/>
  <c r="X717"/>
  <c r="O717"/>
  <c r="O720" s="1"/>
  <c r="O721" s="1"/>
  <c r="O722" s="1"/>
  <c r="O723" s="1"/>
  <c r="O724" s="1"/>
  <c r="O725" s="1"/>
  <c r="O726" s="1"/>
  <c r="O727" s="1"/>
  <c r="O728" s="1"/>
  <c r="O729" s="1"/>
  <c r="O730" s="1"/>
  <c r="O731" s="1"/>
  <c r="O732" s="1"/>
  <c r="O733" s="1"/>
  <c r="O734" s="1"/>
  <c r="O735" s="1"/>
  <c r="O736" s="1"/>
  <c r="O737" s="1"/>
  <c r="O738" s="1"/>
  <c r="O739" s="1"/>
  <c r="O740" s="1"/>
  <c r="O741" s="1"/>
  <c r="O742" s="1"/>
  <c r="O743" s="1"/>
  <c r="O744" s="1"/>
  <c r="O745" s="1"/>
  <c r="X716"/>
  <c r="X715"/>
  <c r="X714"/>
  <c r="J714"/>
  <c r="X713"/>
  <c r="J713"/>
  <c r="W712"/>
  <c r="X712" s="1"/>
  <c r="W711"/>
  <c r="X711" s="1"/>
  <c r="X710"/>
  <c r="X709"/>
  <c r="X708"/>
  <c r="X707"/>
  <c r="X706"/>
  <c r="X705"/>
  <c r="X704"/>
  <c r="X703"/>
  <c r="X702"/>
  <c r="X701"/>
  <c r="J701"/>
  <c r="J703" s="1"/>
  <c r="J705" s="1"/>
  <c r="J707" s="1"/>
  <c r="X700"/>
  <c r="J700"/>
  <c r="J702" s="1"/>
  <c r="J704" s="1"/>
  <c r="W699"/>
  <c r="X699" s="1"/>
  <c r="W698"/>
  <c r="X698" s="1"/>
  <c r="W697"/>
  <c r="X697" s="1"/>
  <c r="W696"/>
  <c r="X696" s="1"/>
  <c r="W695"/>
  <c r="X695" s="1"/>
  <c r="W694"/>
  <c r="X694" s="1"/>
  <c r="X693"/>
  <c r="X692"/>
  <c r="X691"/>
  <c r="X690"/>
  <c r="X689"/>
  <c r="X688"/>
  <c r="X687"/>
  <c r="K687"/>
  <c r="X686"/>
  <c r="K686"/>
  <c r="X685"/>
  <c r="X684"/>
  <c r="K684"/>
  <c r="X683"/>
  <c r="K683"/>
  <c r="X682"/>
  <c r="K682"/>
  <c r="W680"/>
  <c r="X680" s="1"/>
  <c r="O680"/>
  <c r="O682" s="1"/>
  <c r="O684" s="1"/>
  <c r="O686" s="1"/>
  <c r="J680"/>
  <c r="J682" s="1"/>
  <c r="J684" s="1"/>
  <c r="J686" s="1"/>
  <c r="X678"/>
  <c r="X677"/>
  <c r="X676"/>
  <c r="X675"/>
  <c r="X674"/>
  <c r="X672"/>
  <c r="O664"/>
  <c r="E510"/>
  <c r="X650"/>
  <c r="O650"/>
  <c r="X649"/>
  <c r="O649"/>
  <c r="X648"/>
  <c r="O648"/>
  <c r="X647"/>
  <c r="O647"/>
  <c r="X646"/>
  <c r="X645"/>
  <c r="X644"/>
  <c r="X643"/>
  <c r="X642"/>
  <c r="X641"/>
  <c r="X640"/>
  <c r="X639"/>
  <c r="X638"/>
  <c r="X637"/>
  <c r="X636"/>
  <c r="X635"/>
  <c r="W634"/>
  <c r="X634" s="1"/>
  <c r="W633"/>
  <c r="X633" s="1"/>
  <c r="X632"/>
  <c r="X631"/>
  <c r="X630"/>
  <c r="X629"/>
  <c r="J629"/>
  <c r="X628"/>
  <c r="X627"/>
  <c r="X626"/>
  <c r="X625"/>
  <c r="X624"/>
  <c r="K622"/>
  <c r="K649" s="1"/>
  <c r="K623"/>
  <c r="K650" s="1"/>
  <c r="X623"/>
  <c r="X622"/>
  <c r="X621"/>
  <c r="X620"/>
  <c r="X619"/>
  <c r="X618"/>
  <c r="J618"/>
  <c r="J649" s="1"/>
  <c r="W617"/>
  <c r="X617" s="1"/>
  <c r="X616"/>
  <c r="X615"/>
  <c r="X614"/>
  <c r="J614"/>
  <c r="X613"/>
  <c r="J613"/>
  <c r="W603"/>
  <c r="W602"/>
  <c r="X605"/>
  <c r="X604"/>
  <c r="X612"/>
  <c r="X611"/>
  <c r="X610"/>
  <c r="X609"/>
  <c r="K609"/>
  <c r="K631" s="1"/>
  <c r="X608"/>
  <c r="X607"/>
  <c r="X606"/>
  <c r="K604"/>
  <c r="X603"/>
  <c r="F603"/>
  <c r="X602"/>
  <c r="X601"/>
  <c r="K601"/>
  <c r="K611" s="1"/>
  <c r="K634" s="1"/>
  <c r="J601"/>
  <c r="J628" s="1"/>
  <c r="W600"/>
  <c r="X600" s="1"/>
  <c r="J600"/>
  <c r="J615" s="1"/>
  <c r="J630" s="1"/>
  <c r="X552"/>
  <c r="X551"/>
  <c r="X544"/>
  <c r="L544"/>
  <c r="E544"/>
  <c r="X499"/>
  <c r="L102" i="2"/>
  <c r="O1428" l="1"/>
  <c r="O1425"/>
  <c r="O1426" s="1"/>
  <c r="O1427" s="1"/>
  <c r="X1305"/>
  <c r="E1351"/>
  <c r="L1375"/>
  <c r="L1386" s="1"/>
  <c r="J973"/>
  <c r="O1375"/>
  <c r="L1373"/>
  <c r="L1384" s="1"/>
  <c r="L1388"/>
  <c r="L1394" s="1"/>
  <c r="L1399" s="1"/>
  <c r="L1409" s="1"/>
  <c r="L1387"/>
  <c r="L1379"/>
  <c r="L1390" s="1"/>
  <c r="L1378"/>
  <c r="E1352"/>
  <c r="E1368" s="1"/>
  <c r="E1374" s="1"/>
  <c r="E1377" s="1"/>
  <c r="L1369"/>
  <c r="E1370"/>
  <c r="E1386" s="1"/>
  <c r="L1376"/>
  <c r="J924"/>
  <c r="D1263"/>
  <c r="D1265" s="1"/>
  <c r="D1267" s="1"/>
  <c r="X1306"/>
  <c r="L1371"/>
  <c r="L1385"/>
  <c r="L1290" i="5"/>
  <c r="L1287"/>
  <c r="L1295"/>
  <c r="L1299"/>
  <c r="J1044" i="2"/>
  <c r="J1036"/>
  <c r="J1028"/>
  <c r="J1020"/>
  <c r="J1012"/>
  <c r="J1004"/>
  <c r="J996"/>
  <c r="J988"/>
  <c r="J980"/>
  <c r="J964"/>
  <c r="J956"/>
  <c r="J948"/>
  <c r="J940"/>
  <c r="J932"/>
  <c r="L1383"/>
  <c r="L1393" s="1"/>
  <c r="L1382"/>
  <c r="O1370"/>
  <c r="O1366"/>
  <c r="O1367" s="1"/>
  <c r="O1368" s="1"/>
  <c r="O1369" s="1"/>
  <c r="E1363"/>
  <c r="E1361"/>
  <c r="E1359"/>
  <c r="E1362" s="1"/>
  <c r="L1389"/>
  <c r="L1370"/>
  <c r="O1271" i="5"/>
  <c r="O1270"/>
  <c r="O1268"/>
  <c r="E1313" i="2"/>
  <c r="D1262"/>
  <c r="D1264" s="1"/>
  <c r="D1266" s="1"/>
  <c r="D1268" s="1"/>
  <c r="E1260"/>
  <c r="E1267" s="1"/>
  <c r="D1256"/>
  <c r="D1258" s="1"/>
  <c r="D1260" s="1"/>
  <c r="D1255"/>
  <c r="D1257" s="1"/>
  <c r="D1259" s="1"/>
  <c r="D1261" s="1"/>
  <c r="O1269"/>
  <c r="W1164"/>
  <c r="X1178"/>
  <c r="X1193"/>
  <c r="W358"/>
  <c r="X358" s="1"/>
  <c r="K29" i="5"/>
  <c r="K32"/>
  <c r="K37" s="1"/>
  <c r="K30"/>
  <c r="K35" s="1"/>
  <c r="K26"/>
  <c r="K28" s="1"/>
  <c r="K33" s="1"/>
  <c r="K16"/>
  <c r="K19"/>
  <c r="K24" s="1"/>
  <c r="K17"/>
  <c r="K22" s="1"/>
  <c r="D1205" i="2"/>
  <c r="D1207" s="1"/>
  <c r="D1209" s="1"/>
  <c r="D1211" s="1"/>
  <c r="D1240" s="1"/>
  <c r="D1242" s="1"/>
  <c r="X359"/>
  <c r="D1206"/>
  <c r="D1208" s="1"/>
  <c r="D1210" s="1"/>
  <c r="D1239" s="1"/>
  <c r="D1241" s="1"/>
  <c r="D1243" s="1"/>
  <c r="O953" i="5"/>
  <c r="O950"/>
  <c r="O945"/>
  <c r="O949" s="1"/>
  <c r="J920"/>
  <c r="J919"/>
  <c r="J921" s="1"/>
  <c r="O836"/>
  <c r="X821"/>
  <c r="O746"/>
  <c r="O747" s="1"/>
  <c r="O748" s="1"/>
  <c r="O749" s="1"/>
  <c r="O750" s="1"/>
  <c r="O751"/>
  <c r="E761"/>
  <c r="K603"/>
  <c r="J627"/>
  <c r="J619"/>
  <c r="J650" s="1"/>
  <c r="J620"/>
  <c r="J622" s="1"/>
  <c r="J625" s="1"/>
  <c r="K602"/>
  <c r="K612" s="1"/>
  <c r="J610"/>
  <c r="J634" s="1"/>
  <c r="J616"/>
  <c r="J647" s="1"/>
  <c r="J609"/>
  <c r="J612" s="1"/>
  <c r="O465"/>
  <c r="O472"/>
  <c r="O432"/>
  <c r="O433"/>
  <c r="O434" s="1"/>
  <c r="O435" s="1"/>
  <c r="O436" s="1"/>
  <c r="O437" s="1"/>
  <c r="O438" s="1"/>
  <c r="O440"/>
  <c r="O441" s="1"/>
  <c r="O442" s="1"/>
  <c r="O443" s="1"/>
  <c r="O444" s="1"/>
  <c r="O445" s="1"/>
  <c r="O446" s="1"/>
  <c r="K499"/>
  <c r="X498"/>
  <c r="X497"/>
  <c r="X496"/>
  <c r="X495"/>
  <c r="K490"/>
  <c r="K495" s="1"/>
  <c r="K482"/>
  <c r="K486" s="1"/>
  <c r="K479"/>
  <c r="K481" s="1"/>
  <c r="K483" s="1"/>
  <c r="K474"/>
  <c r="K478" s="1"/>
  <c r="K471"/>
  <c r="K473" s="1"/>
  <c r="K475" s="1"/>
  <c r="K477" s="1"/>
  <c r="K466"/>
  <c r="K470" s="1"/>
  <c r="K463"/>
  <c r="K465" s="1"/>
  <c r="K467" s="1"/>
  <c r="K458"/>
  <c r="K462" s="1"/>
  <c r="K455"/>
  <c r="K457" s="1"/>
  <c r="K459" s="1"/>
  <c r="K461" s="1"/>
  <c r="K450"/>
  <c r="K454" s="1"/>
  <c r="K447"/>
  <c r="K449" s="1"/>
  <c r="K451" s="1"/>
  <c r="K442"/>
  <c r="K446" s="1"/>
  <c r="K439"/>
  <c r="K441" s="1"/>
  <c r="K443" s="1"/>
  <c r="K445" s="1"/>
  <c r="K434"/>
  <c r="K438" s="1"/>
  <c r="K431"/>
  <c r="K433" s="1"/>
  <c r="K435" s="1"/>
  <c r="K426"/>
  <c r="K430" s="1"/>
  <c r="K423"/>
  <c r="K425" s="1"/>
  <c r="K427" s="1"/>
  <c r="K429" s="1"/>
  <c r="K418"/>
  <c r="K422" s="1"/>
  <c r="K415"/>
  <c r="K417" s="1"/>
  <c r="K419" s="1"/>
  <c r="K410"/>
  <c r="K414" s="1"/>
  <c r="K407"/>
  <c r="K409" s="1"/>
  <c r="K411" s="1"/>
  <c r="K413" s="1"/>
  <c r="K402"/>
  <c r="K406" s="1"/>
  <c r="K394"/>
  <c r="K398" s="1"/>
  <c r="K391"/>
  <c r="K393" s="1"/>
  <c r="K395" s="1"/>
  <c r="K397" s="1"/>
  <c r="K386"/>
  <c r="K390" s="1"/>
  <c r="K378"/>
  <c r="K382" s="1"/>
  <c r="X494"/>
  <c r="X493"/>
  <c r="X492"/>
  <c r="X491"/>
  <c r="X490"/>
  <c r="X489"/>
  <c r="X488"/>
  <c r="X487"/>
  <c r="X486"/>
  <c r="X485"/>
  <c r="X484"/>
  <c r="X483"/>
  <c r="X482"/>
  <c r="X481"/>
  <c r="X480"/>
  <c r="X479"/>
  <c r="X478"/>
  <c r="X477"/>
  <c r="X476"/>
  <c r="X475"/>
  <c r="X474"/>
  <c r="X473"/>
  <c r="X472"/>
  <c r="X471"/>
  <c r="X470"/>
  <c r="X469"/>
  <c r="X468"/>
  <c r="X467"/>
  <c r="X466"/>
  <c r="X465"/>
  <c r="X464"/>
  <c r="X463"/>
  <c r="X462"/>
  <c r="X461"/>
  <c r="X460"/>
  <c r="X459"/>
  <c r="X458"/>
  <c r="X457"/>
  <c r="X456"/>
  <c r="X455"/>
  <c r="X454"/>
  <c r="X453"/>
  <c r="X452"/>
  <c r="X451"/>
  <c r="X450"/>
  <c r="X449"/>
  <c r="X448"/>
  <c r="X447"/>
  <c r="X446"/>
  <c r="X445"/>
  <c r="X444"/>
  <c r="X443"/>
  <c r="X442"/>
  <c r="X441"/>
  <c r="X440"/>
  <c r="X439"/>
  <c r="X438"/>
  <c r="X437"/>
  <c r="X436"/>
  <c r="X435"/>
  <c r="X434"/>
  <c r="X433"/>
  <c r="X432"/>
  <c r="X431"/>
  <c r="X430"/>
  <c r="X429"/>
  <c r="X428"/>
  <c r="X427"/>
  <c r="X426"/>
  <c r="X425"/>
  <c r="X424"/>
  <c r="X423"/>
  <c r="X422"/>
  <c r="X421"/>
  <c r="X420"/>
  <c r="X419"/>
  <c r="X418"/>
  <c r="X417"/>
  <c r="X416"/>
  <c r="X415"/>
  <c r="X414"/>
  <c r="X413"/>
  <c r="X412"/>
  <c r="X411"/>
  <c r="X410"/>
  <c r="X409"/>
  <c r="X408"/>
  <c r="X407"/>
  <c r="X406"/>
  <c r="X405"/>
  <c r="X404"/>
  <c r="X403"/>
  <c r="X402"/>
  <c r="X401"/>
  <c r="X400"/>
  <c r="X399"/>
  <c r="X398"/>
  <c r="X397"/>
  <c r="X396"/>
  <c r="X395"/>
  <c r="X394"/>
  <c r="X393"/>
  <c r="X392"/>
  <c r="X391"/>
  <c r="X390"/>
  <c r="X389"/>
  <c r="X388"/>
  <c r="X387"/>
  <c r="X386"/>
  <c r="X385"/>
  <c r="X384"/>
  <c r="X383"/>
  <c r="X382"/>
  <c r="X381"/>
  <c r="X380"/>
  <c r="X379"/>
  <c r="X378"/>
  <c r="X377"/>
  <c r="X376"/>
  <c r="X375"/>
  <c r="X373"/>
  <c r="X372"/>
  <c r="X371"/>
  <c r="X370"/>
  <c r="K370"/>
  <c r="K372" s="1"/>
  <c r="X369"/>
  <c r="X368"/>
  <c r="X367"/>
  <c r="O497"/>
  <c r="O498" s="1"/>
  <c r="O499" s="1"/>
  <c r="O481"/>
  <c r="O482" s="1"/>
  <c r="O483" s="1"/>
  <c r="O484" s="1"/>
  <c r="O485" s="1"/>
  <c r="O486" s="1"/>
  <c r="O488" s="1"/>
  <c r="O489" s="1"/>
  <c r="O490" s="1"/>
  <c r="O491" s="1"/>
  <c r="O492" s="1"/>
  <c r="O493" s="1"/>
  <c r="O480"/>
  <c r="O466"/>
  <c r="O467" s="1"/>
  <c r="O468" s="1"/>
  <c r="O469" s="1"/>
  <c r="O470" s="1"/>
  <c r="O449"/>
  <c r="O450" s="1"/>
  <c r="O451" s="1"/>
  <c r="O452" s="1"/>
  <c r="O453" s="1"/>
  <c r="O454" s="1"/>
  <c r="O457" s="1"/>
  <c r="O458" s="1"/>
  <c r="O459" s="1"/>
  <c r="O460" s="1"/>
  <c r="O461" s="1"/>
  <c r="O462" s="1"/>
  <c r="O448"/>
  <c r="O417"/>
  <c r="O418" s="1"/>
  <c r="O419" s="1"/>
  <c r="O420" s="1"/>
  <c r="O421" s="1"/>
  <c r="O422" s="1"/>
  <c r="O424" s="1"/>
  <c r="O425" s="1"/>
  <c r="O426" s="1"/>
  <c r="O427" s="1"/>
  <c r="O428" s="1"/>
  <c r="O429" s="1"/>
  <c r="O416"/>
  <c r="O401"/>
  <c r="O402" s="1"/>
  <c r="O403" s="1"/>
  <c r="O404" s="1"/>
  <c r="O405" s="1"/>
  <c r="O406" s="1"/>
  <c r="O408" s="1"/>
  <c r="O409" s="1"/>
  <c r="O410" s="1"/>
  <c r="O411" s="1"/>
  <c r="O412" s="1"/>
  <c r="O413" s="1"/>
  <c r="O414" s="1"/>
  <c r="O400"/>
  <c r="O385"/>
  <c r="O386" s="1"/>
  <c r="O387" s="1"/>
  <c r="O388" s="1"/>
  <c r="O389" s="1"/>
  <c r="O390" s="1"/>
  <c r="O392" s="1"/>
  <c r="O393" s="1"/>
  <c r="O394" s="1"/>
  <c r="O395" s="1"/>
  <c r="O396" s="1"/>
  <c r="O397" s="1"/>
  <c r="O398" s="1"/>
  <c r="O384"/>
  <c r="O374"/>
  <c r="O376" s="1"/>
  <c r="O377" s="1"/>
  <c r="O378" s="1"/>
  <c r="O379" s="1"/>
  <c r="O380" s="1"/>
  <c r="O381" s="1"/>
  <c r="X374"/>
  <c r="X2789"/>
  <c r="X2790"/>
  <c r="X366"/>
  <c r="X365"/>
  <c r="X364"/>
  <c r="X363"/>
  <c r="X362"/>
  <c r="X361"/>
  <c r="X360"/>
  <c r="X359"/>
  <c r="O359"/>
  <c r="O360" s="1"/>
  <c r="O361" s="1"/>
  <c r="O362" s="1"/>
  <c r="O363" s="1"/>
  <c r="O364" s="1"/>
  <c r="O365" s="1"/>
  <c r="O366" s="1"/>
  <c r="W352"/>
  <c r="X352" s="1"/>
  <c r="X351"/>
  <c r="W350"/>
  <c r="X350" s="1"/>
  <c r="X349"/>
  <c r="X348"/>
  <c r="X347"/>
  <c r="X346"/>
  <c r="X345"/>
  <c r="X344"/>
  <c r="X343"/>
  <c r="X342"/>
  <c r="J342"/>
  <c r="X341"/>
  <c r="J341"/>
  <c r="X340"/>
  <c r="J340"/>
  <c r="X339"/>
  <c r="J339"/>
  <c r="X338"/>
  <c r="J338"/>
  <c r="X337"/>
  <c r="J337"/>
  <c r="X336"/>
  <c r="J336"/>
  <c r="X335"/>
  <c r="J335"/>
  <c r="X334"/>
  <c r="J334"/>
  <c r="J349"/>
  <c r="J347"/>
  <c r="X333"/>
  <c r="J333"/>
  <c r="X332"/>
  <c r="X331"/>
  <c r="X330"/>
  <c r="X329"/>
  <c r="X328"/>
  <c r="X327"/>
  <c r="X326"/>
  <c r="X325"/>
  <c r="X324"/>
  <c r="X323"/>
  <c r="X322"/>
  <c r="X321"/>
  <c r="X320"/>
  <c r="X319"/>
  <c r="X318"/>
  <c r="X314"/>
  <c r="X313"/>
  <c r="X312"/>
  <c r="J312"/>
  <c r="J314" s="1"/>
  <c r="X310"/>
  <c r="X317"/>
  <c r="W316"/>
  <c r="X316" s="1"/>
  <c r="X315"/>
  <c r="X311"/>
  <c r="J311"/>
  <c r="J315" s="1"/>
  <c r="X309"/>
  <c r="K309"/>
  <c r="K315" s="1"/>
  <c r="K323" s="1"/>
  <c r="K331" s="1"/>
  <c r="K338" s="1"/>
  <c r="K308"/>
  <c r="O307"/>
  <c r="O308"/>
  <c r="W307"/>
  <c r="X307" s="1"/>
  <c r="K307"/>
  <c r="O306"/>
  <c r="J306"/>
  <c r="O305"/>
  <c r="W304"/>
  <c r="X304" s="1"/>
  <c r="O304"/>
  <c r="X303"/>
  <c r="X302"/>
  <c r="O301"/>
  <c r="K261"/>
  <c r="X300"/>
  <c r="W299"/>
  <c r="X299" s="1"/>
  <c r="W298"/>
  <c r="X298" s="1"/>
  <c r="C29"/>
  <c r="C31" s="1"/>
  <c r="C33" s="1"/>
  <c r="C35" s="1"/>
  <c r="C37" s="1"/>
  <c r="C39" s="1"/>
  <c r="C28"/>
  <c r="C30" s="1"/>
  <c r="C32" s="1"/>
  <c r="C34" s="1"/>
  <c r="C36" s="1"/>
  <c r="C38" s="1"/>
  <c r="W297"/>
  <c r="X297" s="1"/>
  <c r="X296"/>
  <c r="W295"/>
  <c r="X295" s="1"/>
  <c r="X294"/>
  <c r="J291"/>
  <c r="J288"/>
  <c r="J285"/>
  <c r="X293"/>
  <c r="W293" s="1"/>
  <c r="W292"/>
  <c r="X292" s="1"/>
  <c r="L281"/>
  <c r="X281" s="1"/>
  <c r="X290"/>
  <c r="X284"/>
  <c r="O234"/>
  <c r="O235"/>
  <c r="O241" s="1"/>
  <c r="O247" s="1"/>
  <c r="O253" s="1"/>
  <c r="O259" s="1"/>
  <c r="O265" s="1"/>
  <c r="O271" s="1"/>
  <c r="O277" s="1"/>
  <c r="O236"/>
  <c r="O242" s="1"/>
  <c r="O248" s="1"/>
  <c r="O254" s="1"/>
  <c r="O260" s="1"/>
  <c r="O266" s="1"/>
  <c r="O272" s="1"/>
  <c r="O278" s="1"/>
  <c r="O280" s="1"/>
  <c r="O237"/>
  <c r="O243" s="1"/>
  <c r="O249" s="1"/>
  <c r="O255" s="1"/>
  <c r="O261" s="1"/>
  <c r="O267" s="1"/>
  <c r="O273" s="1"/>
  <c r="O279" s="1"/>
  <c r="O238"/>
  <c r="O244" s="1"/>
  <c r="O250" s="1"/>
  <c r="O256" s="1"/>
  <c r="O262" s="1"/>
  <c r="O268" s="1"/>
  <c r="O274" s="1"/>
  <c r="O239"/>
  <c r="O245" s="1"/>
  <c r="O251" s="1"/>
  <c r="O257" s="1"/>
  <c r="O263" s="1"/>
  <c r="O269" s="1"/>
  <c r="O275" s="1"/>
  <c r="W255"/>
  <c r="X255" s="1"/>
  <c r="W254"/>
  <c r="X254" s="1"/>
  <c r="W253"/>
  <c r="X253" s="1"/>
  <c r="K253"/>
  <c r="W252"/>
  <c r="X252" s="1"/>
  <c r="W251"/>
  <c r="X251" s="1"/>
  <c r="W250"/>
  <c r="X250" s="1"/>
  <c r="W249"/>
  <c r="X249" s="1"/>
  <c r="W248"/>
  <c r="X248" s="1"/>
  <c r="W247"/>
  <c r="X247" s="1"/>
  <c r="W246"/>
  <c r="X246" s="1"/>
  <c r="X245"/>
  <c r="X244"/>
  <c r="X243"/>
  <c r="X242"/>
  <c r="E232"/>
  <c r="X229"/>
  <c r="X228"/>
  <c r="X227"/>
  <c r="X226"/>
  <c r="X225"/>
  <c r="X224"/>
  <c r="X223"/>
  <c r="X222"/>
  <c r="X221"/>
  <c r="X220"/>
  <c r="X219"/>
  <c r="X218"/>
  <c r="X217"/>
  <c r="X216"/>
  <c r="X215"/>
  <c r="X214"/>
  <c r="X213"/>
  <c r="X212"/>
  <c r="X211"/>
  <c r="X210"/>
  <c r="X209"/>
  <c r="X208"/>
  <c r="X207"/>
  <c r="X206"/>
  <c r="X205"/>
  <c r="X204"/>
  <c r="X203"/>
  <c r="X202"/>
  <c r="X201"/>
  <c r="X200"/>
  <c r="X199"/>
  <c r="X198"/>
  <c r="X197"/>
  <c r="X196"/>
  <c r="X195"/>
  <c r="X194"/>
  <c r="X193"/>
  <c r="X192"/>
  <c r="X191"/>
  <c r="X190"/>
  <c r="X189"/>
  <c r="X188"/>
  <c r="X187"/>
  <c r="X186"/>
  <c r="X185"/>
  <c r="X184"/>
  <c r="X183"/>
  <c r="X182"/>
  <c r="X181"/>
  <c r="O230"/>
  <c r="O231" s="1"/>
  <c r="O232" s="1"/>
  <c r="X180"/>
  <c r="X179"/>
  <c r="X178"/>
  <c r="X177"/>
  <c r="X176"/>
  <c r="X175"/>
  <c r="X174"/>
  <c r="X173"/>
  <c r="X172"/>
  <c r="X171"/>
  <c r="X170"/>
  <c r="X169"/>
  <c r="X168"/>
  <c r="X165"/>
  <c r="X164"/>
  <c r="X163"/>
  <c r="X162"/>
  <c r="X161"/>
  <c r="X160"/>
  <c r="X159"/>
  <c r="X158"/>
  <c r="X157"/>
  <c r="X156"/>
  <c r="X155"/>
  <c r="X154"/>
  <c r="X153"/>
  <c r="X152"/>
  <c r="X151"/>
  <c r="X150"/>
  <c r="K125"/>
  <c r="E90"/>
  <c r="E89"/>
  <c r="E88"/>
  <c r="E87"/>
  <c r="J83"/>
  <c r="J69"/>
  <c r="J70" s="1"/>
  <c r="J71" s="1"/>
  <c r="J72" s="1"/>
  <c r="J62"/>
  <c r="C64"/>
  <c r="C66" s="1"/>
  <c r="C68" s="1"/>
  <c r="C70" s="1"/>
  <c r="C72" s="1"/>
  <c r="C104" s="1"/>
  <c r="C106" s="1"/>
  <c r="C108" s="1"/>
  <c r="C110" s="1"/>
  <c r="C112" s="1"/>
  <c r="C114" s="1"/>
  <c r="C116" s="1"/>
  <c r="C118" s="1"/>
  <c r="C120" s="1"/>
  <c r="C122" s="1"/>
  <c r="C124" s="1"/>
  <c r="C126" s="1"/>
  <c r="C128" s="1"/>
  <c r="C130" s="1"/>
  <c r="C132" s="1"/>
  <c r="C134" s="1"/>
  <c r="C136" s="1"/>
  <c r="C138" s="1"/>
  <c r="C140" s="1"/>
  <c r="C142" s="1"/>
  <c r="C144" s="1"/>
  <c r="C146" s="1"/>
  <c r="C148" s="1"/>
  <c r="C150" s="1"/>
  <c r="C152" s="1"/>
  <c r="C154" s="1"/>
  <c r="C156" s="1"/>
  <c r="C158" s="1"/>
  <c r="C160" s="1"/>
  <c r="C162" s="1"/>
  <c r="C164" s="1"/>
  <c r="C166" s="1"/>
  <c r="C168" s="1"/>
  <c r="C170" s="1"/>
  <c r="C172" s="1"/>
  <c r="C174" s="1"/>
  <c r="C176" s="1"/>
  <c r="C178" s="1"/>
  <c r="C180" s="1"/>
  <c r="C182" s="1"/>
  <c r="C184" s="1"/>
  <c r="C186" s="1"/>
  <c r="C188" s="1"/>
  <c r="C190" s="1"/>
  <c r="C192" s="1"/>
  <c r="C194" s="1"/>
  <c r="C196" s="1"/>
  <c r="C198" s="1"/>
  <c r="C200" s="1"/>
  <c r="C202" s="1"/>
  <c r="C204" s="1"/>
  <c r="C206" s="1"/>
  <c r="C208" s="1"/>
  <c r="C210" s="1"/>
  <c r="C212" s="1"/>
  <c r="C214" s="1"/>
  <c r="C216" s="1"/>
  <c r="C218" s="1"/>
  <c r="C220" s="1"/>
  <c r="C222" s="1"/>
  <c r="C224" s="1"/>
  <c r="C226" s="1"/>
  <c r="C228" s="1"/>
  <c r="C230" s="1"/>
  <c r="C232" s="1"/>
  <c r="C234" s="1"/>
  <c r="C236" s="1"/>
  <c r="C238" s="1"/>
  <c r="C240" s="1"/>
  <c r="C242" s="1"/>
  <c r="C244" s="1"/>
  <c r="C246" s="1"/>
  <c r="C248" s="1"/>
  <c r="C250" s="1"/>
  <c r="C252" s="1"/>
  <c r="C254" s="1"/>
  <c r="C256" s="1"/>
  <c r="C258" s="1"/>
  <c r="C260" s="1"/>
  <c r="C262" s="1"/>
  <c r="C264" s="1"/>
  <c r="C266" s="1"/>
  <c r="C268" s="1"/>
  <c r="C270" s="1"/>
  <c r="C272" s="1"/>
  <c r="C274" s="1"/>
  <c r="C276" s="1"/>
  <c r="C278" s="1"/>
  <c r="C280" s="1"/>
  <c r="C282" s="1"/>
  <c r="C284" s="1"/>
  <c r="C286" s="1"/>
  <c r="C288" s="1"/>
  <c r="C290" s="1"/>
  <c r="C292" s="1"/>
  <c r="C294" s="1"/>
  <c r="C296" s="1"/>
  <c r="C298" s="1"/>
  <c r="C300" s="1"/>
  <c r="C302" s="1"/>
  <c r="C304" s="1"/>
  <c r="C306" s="1"/>
  <c r="C63"/>
  <c r="C65" s="1"/>
  <c r="C67" s="1"/>
  <c r="C69" s="1"/>
  <c r="C71" s="1"/>
  <c r="C73" s="1"/>
  <c r="C75" s="1"/>
  <c r="C77" s="1"/>
  <c r="C79" s="1"/>
  <c r="C81" s="1"/>
  <c r="C83" s="1"/>
  <c r="C85" s="1"/>
  <c r="C87" s="1"/>
  <c r="C89" s="1"/>
  <c r="C91" s="1"/>
  <c r="C93" s="1"/>
  <c r="C95" s="1"/>
  <c r="C97" s="1"/>
  <c r="C99" s="1"/>
  <c r="C101" s="1"/>
  <c r="C103" s="1"/>
  <c r="C105" s="1"/>
  <c r="C107" s="1"/>
  <c r="C109" s="1"/>
  <c r="C111" s="1"/>
  <c r="C113" s="1"/>
  <c r="C115" s="1"/>
  <c r="C117" s="1"/>
  <c r="X49"/>
  <c r="X48"/>
  <c r="X27"/>
  <c r="X26"/>
  <c r="X24" i="2"/>
  <c r="O24"/>
  <c r="X25" i="5"/>
  <c r="X19"/>
  <c r="X18"/>
  <c r="X17"/>
  <c r="X16"/>
  <c r="X15"/>
  <c r="X14"/>
  <c r="X13"/>
  <c r="X12"/>
  <c r="X24"/>
  <c r="X23"/>
  <c r="X22"/>
  <c r="X21"/>
  <c r="X20"/>
  <c r="X11"/>
  <c r="X2910"/>
  <c r="X2909"/>
  <c r="X2908"/>
  <c r="X2907"/>
  <c r="K2907"/>
  <c r="K2909" s="1"/>
  <c r="C2907"/>
  <c r="C2909" s="1"/>
  <c r="X2906"/>
  <c r="C2906"/>
  <c r="C2908" s="1"/>
  <c r="C2910" s="1"/>
  <c r="X2905"/>
  <c r="X2904"/>
  <c r="K2904"/>
  <c r="K2906" s="1"/>
  <c r="K2908" s="1"/>
  <c r="K2910" s="1"/>
  <c r="X2903"/>
  <c r="X2902"/>
  <c r="X2901"/>
  <c r="X2900"/>
  <c r="X2899"/>
  <c r="K2899"/>
  <c r="K2901" s="1"/>
  <c r="C2899"/>
  <c r="C2901" s="1"/>
  <c r="X2898"/>
  <c r="C2898"/>
  <c r="C2900" s="1"/>
  <c r="C2902" s="1"/>
  <c r="X2897"/>
  <c r="X2896"/>
  <c r="X2895"/>
  <c r="X2894"/>
  <c r="X2893"/>
  <c r="X2892"/>
  <c r="X2891"/>
  <c r="K2891"/>
  <c r="K2893" s="1"/>
  <c r="C2891"/>
  <c r="C2893" s="1"/>
  <c r="X2890"/>
  <c r="C2890"/>
  <c r="C2892" s="1"/>
  <c r="C2894" s="1"/>
  <c r="X2889"/>
  <c r="X2888"/>
  <c r="X2887"/>
  <c r="X2886"/>
  <c r="X2885"/>
  <c r="X2884"/>
  <c r="X2883"/>
  <c r="K2883"/>
  <c r="K2885" s="1"/>
  <c r="C2883"/>
  <c r="C2885" s="1"/>
  <c r="X2882"/>
  <c r="C2882"/>
  <c r="C2884" s="1"/>
  <c r="C2886" s="1"/>
  <c r="X2881"/>
  <c r="X2880"/>
  <c r="X2879"/>
  <c r="X2878"/>
  <c r="X2877"/>
  <c r="X2876"/>
  <c r="X2875"/>
  <c r="K2875"/>
  <c r="K2877" s="1"/>
  <c r="C2875"/>
  <c r="C2877" s="1"/>
  <c r="X2874"/>
  <c r="C2874"/>
  <c r="C2876" s="1"/>
  <c r="C2878" s="1"/>
  <c r="X2873"/>
  <c r="X2872"/>
  <c r="X2871"/>
  <c r="X2870"/>
  <c r="X2869"/>
  <c r="X2868"/>
  <c r="X2867"/>
  <c r="K2867"/>
  <c r="K2869" s="1"/>
  <c r="C2867"/>
  <c r="C2869" s="1"/>
  <c r="X2866"/>
  <c r="C2866"/>
  <c r="C2868" s="1"/>
  <c r="C2870" s="1"/>
  <c r="X2865"/>
  <c r="X2864"/>
  <c r="X2863"/>
  <c r="X2862"/>
  <c r="X2861"/>
  <c r="X2860"/>
  <c r="X2859"/>
  <c r="K2859"/>
  <c r="K2861" s="1"/>
  <c r="C2859"/>
  <c r="C2861" s="1"/>
  <c r="X2858"/>
  <c r="C2858"/>
  <c r="C2860" s="1"/>
  <c r="C2862" s="1"/>
  <c r="X2857"/>
  <c r="X2856"/>
  <c r="X2855"/>
  <c r="X2854"/>
  <c r="X2853"/>
  <c r="X2852"/>
  <c r="X2851"/>
  <c r="K2851"/>
  <c r="K2853" s="1"/>
  <c r="C2851"/>
  <c r="C2853" s="1"/>
  <c r="X2850"/>
  <c r="C2850"/>
  <c r="C2852" s="1"/>
  <c r="C2854" s="1"/>
  <c r="X2849"/>
  <c r="X2848"/>
  <c r="K2848"/>
  <c r="K2850" s="1"/>
  <c r="K2852" s="1"/>
  <c r="K2854" s="1"/>
  <c r="X2847"/>
  <c r="X2846"/>
  <c r="X2845"/>
  <c r="X2844"/>
  <c r="X2843"/>
  <c r="K2843"/>
  <c r="K2845" s="1"/>
  <c r="C2843"/>
  <c r="C2845" s="1"/>
  <c r="X2842"/>
  <c r="C2842"/>
  <c r="C2844" s="1"/>
  <c r="C2846" s="1"/>
  <c r="X2841"/>
  <c r="X2840"/>
  <c r="K2840"/>
  <c r="K2842" s="1"/>
  <c r="K2844" s="1"/>
  <c r="K2846" s="1"/>
  <c r="X2839"/>
  <c r="X2838"/>
  <c r="X2837"/>
  <c r="X2836"/>
  <c r="X2835"/>
  <c r="K2835"/>
  <c r="K2837" s="1"/>
  <c r="C2835"/>
  <c r="C2837" s="1"/>
  <c r="X2834"/>
  <c r="C2834"/>
  <c r="C2836" s="1"/>
  <c r="C2838" s="1"/>
  <c r="X2833"/>
  <c r="X2832"/>
  <c r="K2832"/>
  <c r="K2834" s="1"/>
  <c r="K2836" s="1"/>
  <c r="K2838" s="1"/>
  <c r="X2831"/>
  <c r="X2830"/>
  <c r="X2829"/>
  <c r="X2828"/>
  <c r="X2827"/>
  <c r="K2827"/>
  <c r="K2829" s="1"/>
  <c r="C2827"/>
  <c r="C2829" s="1"/>
  <c r="X2826"/>
  <c r="C2826"/>
  <c r="C2828" s="1"/>
  <c r="C2830" s="1"/>
  <c r="X2825"/>
  <c r="X2824"/>
  <c r="K2824"/>
  <c r="K2826" s="1"/>
  <c r="K2828" s="1"/>
  <c r="K2830" s="1"/>
  <c r="X2823"/>
  <c r="X2822"/>
  <c r="X2821"/>
  <c r="X2820"/>
  <c r="X2819"/>
  <c r="K2819"/>
  <c r="K2821" s="1"/>
  <c r="C2819"/>
  <c r="C2821" s="1"/>
  <c r="X2818"/>
  <c r="C2818"/>
  <c r="C2820" s="1"/>
  <c r="C2822" s="1"/>
  <c r="X2817"/>
  <c r="X2816"/>
  <c r="X2815"/>
  <c r="X2814"/>
  <c r="X2813"/>
  <c r="X2812"/>
  <c r="X2811"/>
  <c r="K2811"/>
  <c r="K2813" s="1"/>
  <c r="C2811"/>
  <c r="C2813" s="1"/>
  <c r="X2810"/>
  <c r="C2810"/>
  <c r="C2812" s="1"/>
  <c r="C2814" s="1"/>
  <c r="X2809"/>
  <c r="X2808"/>
  <c r="X2807"/>
  <c r="X2806"/>
  <c r="X2805"/>
  <c r="X2804"/>
  <c r="X2803"/>
  <c r="K2803"/>
  <c r="K2805" s="1"/>
  <c r="C2803"/>
  <c r="C2805" s="1"/>
  <c r="X2802"/>
  <c r="C2802"/>
  <c r="C2804" s="1"/>
  <c r="C2806" s="1"/>
  <c r="X2801"/>
  <c r="X2800"/>
  <c r="X2799"/>
  <c r="X2798"/>
  <c r="X2797"/>
  <c r="X2796"/>
  <c r="X2795"/>
  <c r="K2795"/>
  <c r="K2797" s="1"/>
  <c r="C2795"/>
  <c r="C2797" s="1"/>
  <c r="X2794"/>
  <c r="C2794"/>
  <c r="C2796" s="1"/>
  <c r="C2798" s="1"/>
  <c r="X2793"/>
  <c r="X2792"/>
  <c r="X2791"/>
  <c r="X2788"/>
  <c r="X2787"/>
  <c r="X2786"/>
  <c r="X2785"/>
  <c r="K2785"/>
  <c r="K2787" s="1"/>
  <c r="K2789" s="1"/>
  <c r="C2785"/>
  <c r="C2787" s="1"/>
  <c r="C2789" s="1"/>
  <c r="X2784"/>
  <c r="C2784"/>
  <c r="C2786" s="1"/>
  <c r="C2788" s="1"/>
  <c r="C2790" s="1"/>
  <c r="X2783"/>
  <c r="X2782"/>
  <c r="X2781"/>
  <c r="X2780"/>
  <c r="O2780"/>
  <c r="X2779"/>
  <c r="O2779"/>
  <c r="X2778"/>
  <c r="O2778"/>
  <c r="X2777"/>
  <c r="O2777"/>
  <c r="K2777"/>
  <c r="K2779" s="1"/>
  <c r="C2777"/>
  <c r="C2779" s="1"/>
  <c r="X2776"/>
  <c r="O2776"/>
  <c r="C2776"/>
  <c r="C2778" s="1"/>
  <c r="C2780" s="1"/>
  <c r="X2775"/>
  <c r="O2775"/>
  <c r="X2774"/>
  <c r="O2774"/>
  <c r="X2773"/>
  <c r="X2772"/>
  <c r="X2771"/>
  <c r="X2770"/>
  <c r="X2769"/>
  <c r="X2768"/>
  <c r="X2767"/>
  <c r="X2766"/>
  <c r="W2765"/>
  <c r="X2765" s="1"/>
  <c r="W2764"/>
  <c r="X2764" s="1"/>
  <c r="W2763"/>
  <c r="X2763" s="1"/>
  <c r="K2763"/>
  <c r="K2764" s="1"/>
  <c r="X2762"/>
  <c r="X2761"/>
  <c r="X2760"/>
  <c r="E2760"/>
  <c r="X2759"/>
  <c r="W2758"/>
  <c r="L2758"/>
  <c r="L2757"/>
  <c r="X2757" s="1"/>
  <c r="E2757"/>
  <c r="W2756"/>
  <c r="X2756" s="1"/>
  <c r="W2755"/>
  <c r="L2755"/>
  <c r="X2754"/>
  <c r="J2754"/>
  <c r="J2765" s="1"/>
  <c r="W2753"/>
  <c r="X2753" s="1"/>
  <c r="J2753"/>
  <c r="X2752"/>
  <c r="J2752"/>
  <c r="X2751"/>
  <c r="W2750"/>
  <c r="X2750" s="1"/>
  <c r="W2749"/>
  <c r="X2749" s="1"/>
  <c r="W2748"/>
  <c r="X2748" s="1"/>
  <c r="W2747"/>
  <c r="X2747" s="1"/>
  <c r="W2746"/>
  <c r="X2746" s="1"/>
  <c r="X2745"/>
  <c r="X2744"/>
  <c r="X2743"/>
  <c r="W2742"/>
  <c r="X2742" s="1"/>
  <c r="X2741"/>
  <c r="X2740"/>
  <c r="B2740"/>
  <c r="X2739"/>
  <c r="X2738"/>
  <c r="B2738"/>
  <c r="W2737"/>
  <c r="X2737" s="1"/>
  <c r="W2736"/>
  <c r="X2736" s="1"/>
  <c r="K2736"/>
  <c r="K2756" s="1"/>
  <c r="J2736"/>
  <c r="W2735"/>
  <c r="X2735" s="1"/>
  <c r="K2735"/>
  <c r="K2755" s="1"/>
  <c r="K2760" s="1"/>
  <c r="J2735"/>
  <c r="X2734"/>
  <c r="J2734"/>
  <c r="X2733"/>
  <c r="K2733"/>
  <c r="K2724" s="1"/>
  <c r="K2734" s="1"/>
  <c r="K2754" s="1"/>
  <c r="E2733"/>
  <c r="X2732"/>
  <c r="L2731"/>
  <c r="X2731" s="1"/>
  <c r="J2731"/>
  <c r="E2731"/>
  <c r="X2730"/>
  <c r="X2729"/>
  <c r="K2729"/>
  <c r="X2728"/>
  <c r="K2728"/>
  <c r="X2727"/>
  <c r="K2727"/>
  <c r="K2731" s="1"/>
  <c r="J2727"/>
  <c r="X2726"/>
  <c r="K2726"/>
  <c r="J2726"/>
  <c r="J2730" s="1"/>
  <c r="X2725"/>
  <c r="J2725"/>
  <c r="X2724"/>
  <c r="J2724"/>
  <c r="E2724"/>
  <c r="E2730" s="1"/>
  <c r="W2723"/>
  <c r="X2723" s="1"/>
  <c r="X2722"/>
  <c r="X2721"/>
  <c r="X2720"/>
  <c r="X2719"/>
  <c r="O2719"/>
  <c r="K2719"/>
  <c r="E2719"/>
  <c r="X2718"/>
  <c r="O2718"/>
  <c r="O2749" s="1"/>
  <c r="X2717"/>
  <c r="K2717"/>
  <c r="X2716"/>
  <c r="X2715"/>
  <c r="X2714"/>
  <c r="X2713"/>
  <c r="B2713"/>
  <c r="X2712"/>
  <c r="X2711"/>
  <c r="O2711"/>
  <c r="X2710"/>
  <c r="O2710"/>
  <c r="X2709"/>
  <c r="O2709"/>
  <c r="J2709"/>
  <c r="X2708"/>
  <c r="O2708"/>
  <c r="J2708"/>
  <c r="X2707"/>
  <c r="X2706"/>
  <c r="X2705"/>
  <c r="X2704"/>
  <c r="X2703"/>
  <c r="X2702"/>
  <c r="X2701"/>
  <c r="X2700"/>
  <c r="X2699"/>
  <c r="X2698"/>
  <c r="X2697"/>
  <c r="X2696"/>
  <c r="X2695"/>
  <c r="W599"/>
  <c r="X599" s="1"/>
  <c r="W598"/>
  <c r="X598" s="1"/>
  <c r="X597"/>
  <c r="X596"/>
  <c r="F596"/>
  <c r="E596"/>
  <c r="E603" s="1"/>
  <c r="W595"/>
  <c r="L595"/>
  <c r="X594"/>
  <c r="J594"/>
  <c r="X593"/>
  <c r="X592"/>
  <c r="X591"/>
  <c r="X590"/>
  <c r="O590"/>
  <c r="O613" s="1"/>
  <c r="X589"/>
  <c r="O589"/>
  <c r="O612" s="1"/>
  <c r="X588"/>
  <c r="O588"/>
  <c r="O611" s="1"/>
  <c r="O634" s="1"/>
  <c r="O635" s="1"/>
  <c r="O636" s="1"/>
  <c r="O637" s="1"/>
  <c r="O638" s="1"/>
  <c r="O639" s="1"/>
  <c r="O640" s="1"/>
  <c r="O641" s="1"/>
  <c r="O642" s="1"/>
  <c r="O643" s="1"/>
  <c r="O644" s="1"/>
  <c r="O645" s="1"/>
  <c r="O646" s="1"/>
  <c r="F588"/>
  <c r="O587"/>
  <c r="O610" s="1"/>
  <c r="O633" s="1"/>
  <c r="X587"/>
  <c r="O586"/>
  <c r="O609" s="1"/>
  <c r="O632" s="1"/>
  <c r="L586"/>
  <c r="X586" s="1"/>
  <c r="X585"/>
  <c r="O585"/>
  <c r="X584"/>
  <c r="O584"/>
  <c r="O607" s="1"/>
  <c r="O630" s="1"/>
  <c r="W583"/>
  <c r="X583" s="1"/>
  <c r="O583"/>
  <c r="O606" s="1"/>
  <c r="E583"/>
  <c r="W582"/>
  <c r="X582" s="1"/>
  <c r="O582"/>
  <c r="O605" s="1"/>
  <c r="W581"/>
  <c r="X581" s="1"/>
  <c r="O581"/>
  <c r="O604" s="1"/>
  <c r="W580"/>
  <c r="X580" s="1"/>
  <c r="O580"/>
  <c r="O603" s="1"/>
  <c r="E580"/>
  <c r="W579"/>
  <c r="X579" s="1"/>
  <c r="O579"/>
  <c r="O602" s="1"/>
  <c r="W578"/>
  <c r="X578" s="1"/>
  <c r="O578"/>
  <c r="O601" s="1"/>
  <c r="J578"/>
  <c r="J580" s="1"/>
  <c r="F578"/>
  <c r="X577"/>
  <c r="O577"/>
  <c r="O600" s="1"/>
  <c r="F577"/>
  <c r="F580" s="1"/>
  <c r="W576"/>
  <c r="X576" s="1"/>
  <c r="O576"/>
  <c r="O599" s="1"/>
  <c r="X575"/>
  <c r="O575"/>
  <c r="X574"/>
  <c r="O574"/>
  <c r="O597" s="1"/>
  <c r="W573"/>
  <c r="X573" s="1"/>
  <c r="O573"/>
  <c r="O596" s="1"/>
  <c r="X572"/>
  <c r="O572"/>
  <c r="X571"/>
  <c r="O571"/>
  <c r="X570"/>
  <c r="O570"/>
  <c r="W569"/>
  <c r="X569" s="1"/>
  <c r="O569"/>
  <c r="X568"/>
  <c r="O568"/>
  <c r="X567"/>
  <c r="O567"/>
  <c r="X566"/>
  <c r="O566"/>
  <c r="O591" s="1"/>
  <c r="J566"/>
  <c r="F566"/>
  <c r="X565"/>
  <c r="O565"/>
  <c r="F565"/>
  <c r="F568" s="1"/>
  <c r="W564"/>
  <c r="X564" s="1"/>
  <c r="O564"/>
  <c r="J564"/>
  <c r="X563"/>
  <c r="O563"/>
  <c r="O562"/>
  <c r="O593" s="1"/>
  <c r="X562"/>
  <c r="W561"/>
  <c r="X561" s="1"/>
  <c r="O561"/>
  <c r="X560"/>
  <c r="O560"/>
  <c r="J560"/>
  <c r="J591" s="1"/>
  <c r="X559"/>
  <c r="O559"/>
  <c r="X558"/>
  <c r="O558"/>
  <c r="X557"/>
  <c r="O557"/>
  <c r="X556"/>
  <c r="O556"/>
  <c r="O592" s="1"/>
  <c r="X555"/>
  <c r="O555"/>
  <c r="J555"/>
  <c r="J557" s="1"/>
  <c r="W554"/>
  <c r="X554" s="1"/>
  <c r="O554"/>
  <c r="J554"/>
  <c r="J568" s="1"/>
  <c r="O553"/>
  <c r="L553"/>
  <c r="X553" s="1"/>
  <c r="J553"/>
  <c r="X2647"/>
  <c r="X2646"/>
  <c r="X2645"/>
  <c r="X82"/>
  <c r="X81"/>
  <c r="X80"/>
  <c r="L79"/>
  <c r="X79" s="1"/>
  <c r="X78"/>
  <c r="O77"/>
  <c r="O78" s="1"/>
  <c r="O79" s="1"/>
  <c r="O80" s="1"/>
  <c r="O81" s="1"/>
  <c r="O82" s="1"/>
  <c r="X77"/>
  <c r="X2638"/>
  <c r="X149"/>
  <c r="X148"/>
  <c r="X147"/>
  <c r="X146"/>
  <c r="X145"/>
  <c r="X144"/>
  <c r="X143"/>
  <c r="X142"/>
  <c r="X141"/>
  <c r="X2628"/>
  <c r="X2627"/>
  <c r="O2627"/>
  <c r="X2626"/>
  <c r="O2626"/>
  <c r="X2625"/>
  <c r="O2625"/>
  <c r="X2624"/>
  <c r="O2624"/>
  <c r="X2623"/>
  <c r="X2622"/>
  <c r="O2622"/>
  <c r="X2621"/>
  <c r="O2621"/>
  <c r="X2620"/>
  <c r="X2619"/>
  <c r="O2619"/>
  <c r="C2619"/>
  <c r="C2622" s="1"/>
  <c r="C2625" s="1"/>
  <c r="X2618"/>
  <c r="O2618"/>
  <c r="X2617"/>
  <c r="X2616"/>
  <c r="O2616"/>
  <c r="X2615"/>
  <c r="O2615"/>
  <c r="J2615"/>
  <c r="J2622" s="1"/>
  <c r="O2614"/>
  <c r="X2613"/>
  <c r="O2613"/>
  <c r="J2613"/>
  <c r="J2614" s="1"/>
  <c r="O2612"/>
  <c r="L2612"/>
  <c r="X2612" s="1"/>
  <c r="C2612"/>
  <c r="C2618" s="1"/>
  <c r="C2624" s="1"/>
  <c r="C2626" s="1"/>
  <c r="X2611"/>
  <c r="O2611"/>
  <c r="X2610"/>
  <c r="X2609"/>
  <c r="X2608"/>
  <c r="X2607"/>
  <c r="O2607"/>
  <c r="C2607"/>
  <c r="X2606"/>
  <c r="X2605"/>
  <c r="J2605"/>
  <c r="J2612" s="1"/>
  <c r="J2619" s="1"/>
  <c r="J141" s="1"/>
  <c r="J142" s="1"/>
  <c r="G2605"/>
  <c r="F2605"/>
  <c r="X2604"/>
  <c r="F2604"/>
  <c r="F2614" s="1"/>
  <c r="F144" s="1"/>
  <c r="E2604"/>
  <c r="L2603"/>
  <c r="X2603" s="1"/>
  <c r="X2602"/>
  <c r="O2602"/>
  <c r="O2606" s="1"/>
  <c r="C2602"/>
  <c r="X2601"/>
  <c r="O2601"/>
  <c r="O2603" s="1"/>
  <c r="F2601"/>
  <c r="E2601"/>
  <c r="O2600"/>
  <c r="J2600"/>
  <c r="J2609" s="1"/>
  <c r="F2600"/>
  <c r="E2600"/>
  <c r="X2599"/>
  <c r="X47"/>
  <c r="E47"/>
  <c r="W46"/>
  <c r="X46" s="1"/>
  <c r="X45"/>
  <c r="X44"/>
  <c r="X43"/>
  <c r="X42"/>
  <c r="X41"/>
  <c r="J41"/>
  <c r="X40"/>
  <c r="J40"/>
  <c r="X39"/>
  <c r="X38"/>
  <c r="X37"/>
  <c r="J37"/>
  <c r="X36"/>
  <c r="X35"/>
  <c r="J35"/>
  <c r="E35"/>
  <c r="E2605" s="1"/>
  <c r="X34"/>
  <c r="X33"/>
  <c r="F33"/>
  <c r="X32"/>
  <c r="X31"/>
  <c r="W30"/>
  <c r="X30" s="1"/>
  <c r="X29"/>
  <c r="J29"/>
  <c r="J31" s="1"/>
  <c r="J32" s="1"/>
  <c r="O29"/>
  <c r="O30" s="1"/>
  <c r="O33" s="1"/>
  <c r="O36" s="1"/>
  <c r="O39" s="1"/>
  <c r="O42" s="1"/>
  <c r="O45" s="1"/>
  <c r="O48" s="1"/>
  <c r="W2598"/>
  <c r="X2598" s="1"/>
  <c r="J2598"/>
  <c r="X2597"/>
  <c r="O2597"/>
  <c r="K2597"/>
  <c r="K2598" s="1"/>
  <c r="X2596"/>
  <c r="O2596"/>
  <c r="K2596"/>
  <c r="J2596"/>
  <c r="E2596"/>
  <c r="L2595"/>
  <c r="X2595" s="1"/>
  <c r="K2595"/>
  <c r="W2594"/>
  <c r="X2594" s="1"/>
  <c r="K2594"/>
  <c r="C2594"/>
  <c r="C2596" s="1"/>
  <c r="X2593"/>
  <c r="C2593"/>
  <c r="C2595" s="1"/>
  <c r="X2592"/>
  <c r="X2591"/>
  <c r="X2590"/>
  <c r="C2590"/>
  <c r="C2592" s="1"/>
  <c r="W2589"/>
  <c r="X2589" s="1"/>
  <c r="O2588"/>
  <c r="L2588"/>
  <c r="X2588" s="1"/>
  <c r="K2588"/>
  <c r="J2588"/>
  <c r="W2587"/>
  <c r="X2587" s="1"/>
  <c r="K2587"/>
  <c r="K2590" s="1"/>
  <c r="X2586"/>
  <c r="W2585"/>
  <c r="X2585" s="1"/>
  <c r="X2584"/>
  <c r="K2584"/>
  <c r="X2583"/>
  <c r="K2583"/>
  <c r="X2582"/>
  <c r="O2582"/>
  <c r="O2584" s="1"/>
  <c r="O2589" s="1"/>
  <c r="K2582"/>
  <c r="C2582"/>
  <c r="C2584" s="1"/>
  <c r="L2581"/>
  <c r="X2581" s="1"/>
  <c r="K2581"/>
  <c r="J2581"/>
  <c r="J2587" s="1"/>
  <c r="X2580"/>
  <c r="K2580"/>
  <c r="X2579"/>
  <c r="E2579"/>
  <c r="L2578"/>
  <c r="X2578" s="1"/>
  <c r="J2578"/>
  <c r="J2579" s="1"/>
  <c r="X2577"/>
  <c r="X2576"/>
  <c r="F2576"/>
  <c r="F2577" s="1"/>
  <c r="X2575"/>
  <c r="X2574"/>
  <c r="W2573"/>
  <c r="L2573"/>
  <c r="X2572"/>
  <c r="W2571"/>
  <c r="X2571" s="1"/>
  <c r="O670"/>
  <c r="W2570"/>
  <c r="X2570" s="1"/>
  <c r="O669"/>
  <c r="X2569"/>
  <c r="X2568"/>
  <c r="X2567"/>
  <c r="X2566"/>
  <c r="X2565"/>
  <c r="X2564"/>
  <c r="X2563"/>
  <c r="G2563"/>
  <c r="F2563"/>
  <c r="F2562"/>
  <c r="O2561"/>
  <c r="F2561"/>
  <c r="W2560"/>
  <c r="W2562" s="1"/>
  <c r="X2562" s="1"/>
  <c r="W2556"/>
  <c r="W2557" s="1"/>
  <c r="X2555"/>
  <c r="W2554"/>
  <c r="X2554" s="1"/>
  <c r="X2553"/>
  <c r="J2553"/>
  <c r="J2554" s="1"/>
  <c r="J2555" s="1"/>
  <c r="J2556" s="1"/>
  <c r="J2557" s="1"/>
  <c r="J2558" s="1"/>
  <c r="J2559" s="1"/>
  <c r="X2552"/>
  <c r="O2552"/>
  <c r="F2552"/>
  <c r="O2551"/>
  <c r="F2551"/>
  <c r="W2550"/>
  <c r="X2550" s="1"/>
  <c r="O2550"/>
  <c r="X2549"/>
  <c r="O2549"/>
  <c r="W2548"/>
  <c r="X2548" s="1"/>
  <c r="O2548"/>
  <c r="F2548"/>
  <c r="W2547"/>
  <c r="X2547" s="1"/>
  <c r="O2547"/>
  <c r="X2546"/>
  <c r="O2546"/>
  <c r="C2546"/>
  <c r="C2548" s="1"/>
  <c r="C2550" s="1"/>
  <c r="C2552" s="1"/>
  <c r="W2545"/>
  <c r="X2545" s="1"/>
  <c r="O2545"/>
  <c r="F2545"/>
  <c r="C2545"/>
  <c r="C2547" s="1"/>
  <c r="C2549" s="1"/>
  <c r="X2544"/>
  <c r="O2544"/>
  <c r="F2544"/>
  <c r="F2547" s="1"/>
  <c r="X2543"/>
  <c r="O2543"/>
  <c r="F2543"/>
  <c r="W2542"/>
  <c r="X2542" s="1"/>
  <c r="O2542"/>
  <c r="W2541"/>
  <c r="X2541" s="1"/>
  <c r="O2541"/>
  <c r="X2540"/>
  <c r="O2540"/>
  <c r="C2540"/>
  <c r="C2542" s="1"/>
  <c r="W2539"/>
  <c r="X2539" s="1"/>
  <c r="O2539"/>
  <c r="C2539"/>
  <c r="C2541" s="1"/>
  <c r="O2538"/>
  <c r="W2537"/>
  <c r="X2537" s="1"/>
  <c r="O2537"/>
  <c r="F2537"/>
  <c r="O2536"/>
  <c r="G2536"/>
  <c r="X2535"/>
  <c r="O2535"/>
  <c r="O2534"/>
  <c r="G2534"/>
  <c r="W2533"/>
  <c r="X2533" s="1"/>
  <c r="O2533"/>
  <c r="C2533"/>
  <c r="C2535" s="1"/>
  <c r="W2532"/>
  <c r="X2532" s="1"/>
  <c r="O2532"/>
  <c r="F2532"/>
  <c r="F2546" s="1"/>
  <c r="C2532"/>
  <c r="C2534" s="1"/>
  <c r="C2536" s="1"/>
  <c r="W2531"/>
  <c r="X2531" s="1"/>
  <c r="O2531"/>
  <c r="F2531"/>
  <c r="F2533" s="1"/>
  <c r="W2530"/>
  <c r="X2530" s="1"/>
  <c r="W2529"/>
  <c r="X2529" s="1"/>
  <c r="O2529"/>
  <c r="F2529"/>
  <c r="O2528"/>
  <c r="W2527"/>
  <c r="W2528" s="1"/>
  <c r="X2528" s="1"/>
  <c r="O2527"/>
  <c r="C2527"/>
  <c r="C2529" s="1"/>
  <c r="W2526"/>
  <c r="X2526" s="1"/>
  <c r="O2526"/>
  <c r="O2530" s="1"/>
  <c r="K2526"/>
  <c r="K2528" s="1"/>
  <c r="K2530" s="1"/>
  <c r="K2532" s="1"/>
  <c r="K2534" s="1"/>
  <c r="K2536" s="1"/>
  <c r="K2538" s="1"/>
  <c r="K2540" s="1"/>
  <c r="K2542" s="1"/>
  <c r="K2544" s="1"/>
  <c r="K2546" s="1"/>
  <c r="K2548" s="1"/>
  <c r="K2550" s="1"/>
  <c r="K2552" s="1"/>
  <c r="K2553" s="1"/>
  <c r="C2526"/>
  <c r="C2528" s="1"/>
  <c r="W2525"/>
  <c r="X2525" s="1"/>
  <c r="O2525"/>
  <c r="K2525"/>
  <c r="K2527" s="1"/>
  <c r="K2529" s="1"/>
  <c r="W2524"/>
  <c r="X2524" s="1"/>
  <c r="O2524"/>
  <c r="X2523"/>
  <c r="O2523"/>
  <c r="X2522"/>
  <c r="W2521"/>
  <c r="X2521" s="1"/>
  <c r="X2520"/>
  <c r="X2519"/>
  <c r="J2519"/>
  <c r="J2521" s="1"/>
  <c r="X2518"/>
  <c r="X2517"/>
  <c r="X2516"/>
  <c r="L2515"/>
  <c r="X2515" s="1"/>
  <c r="F2515"/>
  <c r="F2516" s="1"/>
  <c r="X2514"/>
  <c r="X2513"/>
  <c r="W2512"/>
  <c r="X2512" s="1"/>
  <c r="X2511"/>
  <c r="W2510"/>
  <c r="X2510" s="1"/>
  <c r="X2509"/>
  <c r="W2508"/>
  <c r="X2508" s="1"/>
  <c r="J2508"/>
  <c r="X2507"/>
  <c r="X2506"/>
  <c r="X2505"/>
  <c r="X2504"/>
  <c r="F2504"/>
  <c r="X2503"/>
  <c r="X2502"/>
  <c r="X2501"/>
  <c r="X2500"/>
  <c r="J2500"/>
  <c r="J2503" s="1"/>
  <c r="W2499"/>
  <c r="X2499" s="1"/>
  <c r="O2498"/>
  <c r="O2500" s="1"/>
  <c r="L2498"/>
  <c r="X2498" s="1"/>
  <c r="C2498"/>
  <c r="C2500" s="1"/>
  <c r="C2502" s="1"/>
  <c r="C2504" s="1"/>
  <c r="X2497"/>
  <c r="J2497"/>
  <c r="J2505" s="1"/>
  <c r="C2497"/>
  <c r="C2499" s="1"/>
  <c r="C2501" s="1"/>
  <c r="C2503" s="1"/>
  <c r="C2506" s="1"/>
  <c r="C2508" s="1"/>
  <c r="C2510" s="1"/>
  <c r="C2512" s="1"/>
  <c r="C2514" s="1"/>
  <c r="C2516" s="1"/>
  <c r="C2518" s="1"/>
  <c r="C2521" s="1"/>
  <c r="C2523" s="1"/>
  <c r="X2496"/>
  <c r="E2496"/>
  <c r="X2495"/>
  <c r="O2495"/>
  <c r="O2497" s="1"/>
  <c r="X2494"/>
  <c r="X2493"/>
  <c r="J2493"/>
  <c r="J2496" s="1"/>
  <c r="J2498" s="1"/>
  <c r="F2493"/>
  <c r="F2505" s="1"/>
  <c r="E2493"/>
  <c r="E2505" s="1"/>
  <c r="X2492"/>
  <c r="J2492"/>
  <c r="J2495" s="1"/>
  <c r="F2492"/>
  <c r="F2495" s="1"/>
  <c r="E2492"/>
  <c r="E2495" s="1"/>
  <c r="C2492"/>
  <c r="X2491"/>
  <c r="O2491"/>
  <c r="O2493" s="1"/>
  <c r="E2491"/>
  <c r="E2502" s="1"/>
  <c r="C2491"/>
  <c r="C2493" s="1"/>
  <c r="X2490"/>
  <c r="O2490"/>
  <c r="X2489"/>
  <c r="O2489"/>
  <c r="O2492" s="1"/>
  <c r="E2489"/>
  <c r="X2488"/>
  <c r="X2487"/>
  <c r="E2487"/>
  <c r="X2486"/>
  <c r="J2486"/>
  <c r="L2485"/>
  <c r="X2485" s="1"/>
  <c r="J2485"/>
  <c r="J2491" s="1"/>
  <c r="J2502" s="1"/>
  <c r="J2507" s="1"/>
  <c r="X2484"/>
  <c r="X2483"/>
  <c r="G2483"/>
  <c r="E2483"/>
  <c r="X2482"/>
  <c r="X2481"/>
  <c r="X2480"/>
  <c r="C2480"/>
  <c r="C2482" s="1"/>
  <c r="C2484" s="1"/>
  <c r="C2486" s="1"/>
  <c r="X2479"/>
  <c r="C2479"/>
  <c r="C2481" s="1"/>
  <c r="C2483" s="1"/>
  <c r="C2485" s="1"/>
  <c r="C2487" s="1"/>
  <c r="X2478"/>
  <c r="O2478"/>
  <c r="O2482" s="1"/>
  <c r="O2486" s="1"/>
  <c r="E2478"/>
  <c r="O2477"/>
  <c r="O2481" s="1"/>
  <c r="O2485" s="1"/>
  <c r="L2477"/>
  <c r="X2477" s="1"/>
  <c r="X2476"/>
  <c r="X2475"/>
  <c r="O2475"/>
  <c r="X2474"/>
  <c r="O2474"/>
  <c r="J2474"/>
  <c r="J2475" s="1"/>
  <c r="X2473"/>
  <c r="O2473"/>
  <c r="X2472"/>
  <c r="X550"/>
  <c r="J550"/>
  <c r="X549"/>
  <c r="X548"/>
  <c r="O548"/>
  <c r="X547"/>
  <c r="O547"/>
  <c r="O552" s="1"/>
  <c r="E547"/>
  <c r="E2474" s="1"/>
  <c r="X546"/>
  <c r="O546"/>
  <c r="O551" s="1"/>
  <c r="E546"/>
  <c r="X545"/>
  <c r="O545"/>
  <c r="O550" s="1"/>
  <c r="X2465"/>
  <c r="X1127"/>
  <c r="X1126"/>
  <c r="X1125"/>
  <c r="X1124"/>
  <c r="E1123"/>
  <c r="X1123"/>
  <c r="E1122"/>
  <c r="X1122"/>
  <c r="J545"/>
  <c r="E545"/>
  <c r="X1120"/>
  <c r="C2457"/>
  <c r="C2459" s="1"/>
  <c r="C2467" s="1"/>
  <c r="C2469" s="1"/>
  <c r="C2471" s="1"/>
  <c r="C2473" s="1"/>
  <c r="C2475" s="1"/>
  <c r="L1119"/>
  <c r="X1119" s="1"/>
  <c r="C2456"/>
  <c r="C2458" s="1"/>
  <c r="C2460" s="1"/>
  <c r="C2462" s="1"/>
  <c r="C2464" s="1"/>
  <c r="C2466" s="1"/>
  <c r="C2468" s="1"/>
  <c r="L1118"/>
  <c r="X1118" s="1"/>
  <c r="J1122"/>
  <c r="J547" s="1"/>
  <c r="J2483" s="1"/>
  <c r="J2489" s="1"/>
  <c r="J2504" s="1"/>
  <c r="X1117"/>
  <c r="X2453"/>
  <c r="X2452"/>
  <c r="X2451"/>
  <c r="E2451"/>
  <c r="X2450"/>
  <c r="E2450"/>
  <c r="X2449"/>
  <c r="E2449"/>
  <c r="X2448"/>
  <c r="X2447"/>
  <c r="O2447"/>
  <c r="O2452" s="1"/>
  <c r="E2447"/>
  <c r="E1120" s="1"/>
  <c r="E1128" s="1"/>
  <c r="C2447"/>
  <c r="C2449" s="1"/>
  <c r="C2451" s="1"/>
  <c r="X2446"/>
  <c r="J2446"/>
  <c r="C2446"/>
  <c r="C2448" s="1"/>
  <c r="C2450" s="1"/>
  <c r="C2452" s="1"/>
  <c r="X2445"/>
  <c r="O2445"/>
  <c r="O2446" s="1"/>
  <c r="O2450" s="1"/>
  <c r="X2444"/>
  <c r="O2444"/>
  <c r="X2443"/>
  <c r="X2442"/>
  <c r="O2442"/>
  <c r="X2441"/>
  <c r="O2441"/>
  <c r="X2440"/>
  <c r="X732"/>
  <c r="G751"/>
  <c r="G2442" s="1"/>
  <c r="X731"/>
  <c r="C2438"/>
  <c r="X730"/>
  <c r="C2437"/>
  <c r="C2442" s="1"/>
  <c r="E748"/>
  <c r="X728"/>
  <c r="E728"/>
  <c r="X2434"/>
  <c r="X814"/>
  <c r="O814"/>
  <c r="C2433"/>
  <c r="X813"/>
  <c r="O813"/>
  <c r="E812"/>
  <c r="C2432"/>
  <c r="E2445"/>
  <c r="E2481" s="1"/>
  <c r="E2514" s="1"/>
  <c r="O812"/>
  <c r="L812"/>
  <c r="X812" s="1"/>
  <c r="X2429"/>
  <c r="X798"/>
  <c r="C2428"/>
  <c r="G2445"/>
  <c r="G2481" s="1"/>
  <c r="G2514" s="1"/>
  <c r="X796"/>
  <c r="X794"/>
  <c r="O794"/>
  <c r="X2424"/>
  <c r="O517"/>
  <c r="L517"/>
  <c r="X516"/>
  <c r="O516"/>
  <c r="X515"/>
  <c r="O515"/>
  <c r="J515"/>
  <c r="O514"/>
  <c r="L514"/>
  <c r="X514" s="1"/>
  <c r="X2419"/>
  <c r="X137"/>
  <c r="O137"/>
  <c r="E137"/>
  <c r="X136"/>
  <c r="O136"/>
  <c r="X135"/>
  <c r="O135"/>
  <c r="O134"/>
  <c r="L134"/>
  <c r="X134" s="1"/>
  <c r="X133"/>
  <c r="O133"/>
  <c r="X132"/>
  <c r="O132"/>
  <c r="X131"/>
  <c r="O131"/>
  <c r="W130"/>
  <c r="X130" s="1"/>
  <c r="O130"/>
  <c r="X2410"/>
  <c r="X2409"/>
  <c r="O2409"/>
  <c r="J2409"/>
  <c r="X2408"/>
  <c r="O2408"/>
  <c r="X2407"/>
  <c r="O2407"/>
  <c r="J2407"/>
  <c r="X2406"/>
  <c r="O2406"/>
  <c r="X2405"/>
  <c r="O2405"/>
  <c r="X2404"/>
  <c r="X513"/>
  <c r="O513"/>
  <c r="J513"/>
  <c r="W512"/>
  <c r="X512" s="1"/>
  <c r="O512"/>
  <c r="X511"/>
  <c r="O511"/>
  <c r="X510"/>
  <c r="O510"/>
  <c r="G510"/>
  <c r="X509"/>
  <c r="O509"/>
  <c r="J509"/>
  <c r="X508"/>
  <c r="O508"/>
  <c r="J508"/>
  <c r="J510" s="1"/>
  <c r="G508"/>
  <c r="X507"/>
  <c r="O507"/>
  <c r="J507"/>
  <c r="E507"/>
  <c r="E509" s="1"/>
  <c r="X506"/>
  <c r="O506"/>
  <c r="E506"/>
  <c r="X505"/>
  <c r="O505"/>
  <c r="X504"/>
  <c r="O504"/>
  <c r="X503"/>
  <c r="E503"/>
  <c r="L502"/>
  <c r="X502" s="1"/>
  <c r="J502"/>
  <c r="E502"/>
  <c r="X501"/>
  <c r="J501"/>
  <c r="J2405" s="1"/>
  <c r="O500"/>
  <c r="O502" s="1"/>
  <c r="L500"/>
  <c r="X500" s="1"/>
  <c r="J500"/>
  <c r="E500"/>
  <c r="X2389"/>
  <c r="W2388"/>
  <c r="X2388" s="1"/>
  <c r="O2388"/>
  <c r="X2387"/>
  <c r="O2387"/>
  <c r="J2387"/>
  <c r="X2386"/>
  <c r="O2386"/>
  <c r="X2385"/>
  <c r="O2385"/>
  <c r="X2384"/>
  <c r="O2384"/>
  <c r="X2383"/>
  <c r="O2383"/>
  <c r="X2382"/>
  <c r="O2382"/>
  <c r="X2381"/>
  <c r="X2380"/>
  <c r="O2380"/>
  <c r="X2379"/>
  <c r="O2379"/>
  <c r="W2378"/>
  <c r="X2378" s="1"/>
  <c r="O2378"/>
  <c r="X2377"/>
  <c r="O2377"/>
  <c r="X2376"/>
  <c r="O2376"/>
  <c r="J2376"/>
  <c r="J2377" s="1"/>
  <c r="X2375"/>
  <c r="O2375"/>
  <c r="X2374"/>
  <c r="X241"/>
  <c r="X240"/>
  <c r="O240"/>
  <c r="O246" s="1"/>
  <c r="O252" s="1"/>
  <c r="O258" s="1"/>
  <c r="O264" s="1"/>
  <c r="O270" s="1"/>
  <c r="O276" s="1"/>
  <c r="J240"/>
  <c r="J243" s="1"/>
  <c r="W238"/>
  <c r="X238" s="1"/>
  <c r="X237"/>
  <c r="J237"/>
  <c r="J241" s="1"/>
  <c r="X236"/>
  <c r="W235"/>
  <c r="X235" s="1"/>
  <c r="X234"/>
  <c r="X233"/>
  <c r="O233"/>
  <c r="X2364"/>
  <c r="X532"/>
  <c r="O532"/>
  <c r="O531"/>
  <c r="O530"/>
  <c r="L530"/>
  <c r="L234" s="1"/>
  <c r="L241" s="1"/>
  <c r="X529"/>
  <c r="O529"/>
  <c r="L529"/>
  <c r="W528"/>
  <c r="X528" s="1"/>
  <c r="O528"/>
  <c r="L528"/>
  <c r="L240" s="1"/>
  <c r="J528"/>
  <c r="W527"/>
  <c r="X527" s="1"/>
  <c r="O527"/>
  <c r="W526"/>
  <c r="X526" s="1"/>
  <c r="O526"/>
  <c r="O525"/>
  <c r="O524"/>
  <c r="O523"/>
  <c r="W522"/>
  <c r="X522" s="1"/>
  <c r="O522"/>
  <c r="W521"/>
  <c r="W524" s="1"/>
  <c r="O521"/>
  <c r="W520"/>
  <c r="X520" s="1"/>
  <c r="O520"/>
  <c r="W519"/>
  <c r="X519" s="1"/>
  <c r="O519"/>
  <c r="W518"/>
  <c r="X518" s="1"/>
  <c r="O518"/>
  <c r="X2347"/>
  <c r="X2345"/>
  <c r="L2345"/>
  <c r="K2345"/>
  <c r="K518" s="1"/>
  <c r="X543"/>
  <c r="E543"/>
  <c r="X542"/>
  <c r="J542"/>
  <c r="J2347" s="1"/>
  <c r="C2342"/>
  <c r="C2343" s="1"/>
  <c r="X541"/>
  <c r="X540"/>
  <c r="X539"/>
  <c r="L539"/>
  <c r="L543" s="1"/>
  <c r="J539"/>
  <c r="W538"/>
  <c r="X538" s="1"/>
  <c r="L538"/>
  <c r="L542" s="1"/>
  <c r="G538"/>
  <c r="E538"/>
  <c r="X537"/>
  <c r="J537"/>
  <c r="G537"/>
  <c r="X536"/>
  <c r="W535"/>
  <c r="X535" s="1"/>
  <c r="X534"/>
  <c r="O534"/>
  <c r="O535" s="1"/>
  <c r="K534"/>
  <c r="K535" s="1"/>
  <c r="K537" s="1"/>
  <c r="J534"/>
  <c r="J535" s="1"/>
  <c r="J538" s="1"/>
  <c r="J541" s="1"/>
  <c r="X533"/>
  <c r="O533"/>
  <c r="X2331"/>
  <c r="J2331"/>
  <c r="G2331"/>
  <c r="C2331"/>
  <c r="W2329"/>
  <c r="X2329" s="1"/>
  <c r="B2328"/>
  <c r="X662"/>
  <c r="W661"/>
  <c r="X661" s="1"/>
  <c r="X659"/>
  <c r="B2324"/>
  <c r="X660"/>
  <c r="X663"/>
  <c r="O663"/>
  <c r="X658"/>
  <c r="X657"/>
  <c r="W656"/>
  <c r="X656" s="1"/>
  <c r="W655"/>
  <c r="X655" s="1"/>
  <c r="B2317"/>
  <c r="W2316"/>
  <c r="X2316" s="1"/>
  <c r="X2315"/>
  <c r="W2314"/>
  <c r="X2314" s="1"/>
  <c r="X2312"/>
  <c r="W2311"/>
  <c r="X2311" s="1"/>
  <c r="G2310"/>
  <c r="E2310"/>
  <c r="X2309"/>
  <c r="B2308"/>
  <c r="L2307"/>
  <c r="L2309" s="1"/>
  <c r="L2310" s="1"/>
  <c r="W2306"/>
  <c r="W2307" s="1"/>
  <c r="E2306"/>
  <c r="X2305"/>
  <c r="B2305"/>
  <c r="O654"/>
  <c r="W653"/>
  <c r="W654" s="1"/>
  <c r="L653"/>
  <c r="J653"/>
  <c r="J654" s="1"/>
  <c r="X652"/>
  <c r="B2301"/>
  <c r="W651"/>
  <c r="X651" s="1"/>
  <c r="J651"/>
  <c r="J2306" s="1"/>
  <c r="J2307" s="1"/>
  <c r="J2309" s="1"/>
  <c r="J2310" s="1"/>
  <c r="J2311" s="1"/>
  <c r="J2312" s="1"/>
  <c r="B2299"/>
  <c r="X681"/>
  <c r="W679"/>
  <c r="X679" s="1"/>
  <c r="O679"/>
  <c r="O681" s="1"/>
  <c r="O683" s="1"/>
  <c r="O685" s="1"/>
  <c r="O687" s="1"/>
  <c r="O688" s="1"/>
  <c r="O689" s="1"/>
  <c r="O690" s="1"/>
  <c r="O691" s="1"/>
  <c r="O692" s="1"/>
  <c r="O693" s="1"/>
  <c r="O694" s="1"/>
  <c r="O695" s="1"/>
  <c r="O696" s="1"/>
  <c r="O697" s="1"/>
  <c r="O698" s="1"/>
  <c r="O699" s="1"/>
  <c r="O700" s="1"/>
  <c r="O701" s="1"/>
  <c r="O702" s="1"/>
  <c r="O703" s="1"/>
  <c r="O704" s="1"/>
  <c r="O705" s="1"/>
  <c r="J679"/>
  <c r="J706" s="1"/>
  <c r="J708" s="1"/>
  <c r="X673"/>
  <c r="X671"/>
  <c r="X2294"/>
  <c r="B2294"/>
  <c r="C2586"/>
  <c r="C2585"/>
  <c r="C2587" s="1"/>
  <c r="W287"/>
  <c r="X287" s="1"/>
  <c r="W286"/>
  <c r="X286" s="1"/>
  <c r="X288"/>
  <c r="E288"/>
  <c r="E282" s="1"/>
  <c r="X285"/>
  <c r="X289"/>
  <c r="X283"/>
  <c r="G283"/>
  <c r="G284" s="1"/>
  <c r="X282"/>
  <c r="O2722"/>
  <c r="J282"/>
  <c r="L1410" i="2" l="1"/>
  <c r="L1421" s="1"/>
  <c r="L1431" s="1"/>
  <c r="L1441" s="1"/>
  <c r="L1400"/>
  <c r="L1404"/>
  <c r="L1403"/>
  <c r="L1395"/>
  <c r="L1396"/>
  <c r="L1420"/>
  <c r="L1430" s="1"/>
  <c r="L1440" s="1"/>
  <c r="O1376"/>
  <c r="O1377"/>
  <c r="E1381"/>
  <c r="E1382"/>
  <c r="O1270"/>
  <c r="O1271" s="1"/>
  <c r="O1272" s="1"/>
  <c r="O1273" s="1"/>
  <c r="O1274" s="1"/>
  <c r="O1275" s="1"/>
  <c r="O1276" s="1"/>
  <c r="O1277" s="1"/>
  <c r="O1278" s="1"/>
  <c r="O1279" s="1"/>
  <c r="O1281"/>
  <c r="L1298" i="5"/>
  <c r="L1297"/>
  <c r="E1380" i="2"/>
  <c r="E1373"/>
  <c r="E1389" s="1"/>
  <c r="E1372"/>
  <c r="E1388" s="1"/>
  <c r="L1381"/>
  <c r="L1380"/>
  <c r="E1367"/>
  <c r="E1366"/>
  <c r="D1244"/>
  <c r="D1246" s="1"/>
  <c r="D1248" s="1"/>
  <c r="D1250" s="1"/>
  <c r="D1269"/>
  <c r="D1271" s="1"/>
  <c r="D1273" s="1"/>
  <c r="D1275" s="1"/>
  <c r="D1245"/>
  <c r="D1247" s="1"/>
  <c r="D1249" s="1"/>
  <c r="D1270"/>
  <c r="D1272" s="1"/>
  <c r="D1274" s="1"/>
  <c r="W1150"/>
  <c r="X1164"/>
  <c r="K31" i="5"/>
  <c r="K36" s="1"/>
  <c r="K34"/>
  <c r="K18"/>
  <c r="K23" s="1"/>
  <c r="K21"/>
  <c r="X360" i="2"/>
  <c r="E750" i="5"/>
  <c r="E749"/>
  <c r="E2441"/>
  <c r="E718"/>
  <c r="E730"/>
  <c r="E732" s="1"/>
  <c r="E731"/>
  <c r="E729"/>
  <c r="O707"/>
  <c r="O706"/>
  <c r="O708" s="1"/>
  <c r="O709" s="1"/>
  <c r="O710" s="1"/>
  <c r="O711" s="1"/>
  <c r="O712" s="1"/>
  <c r="O713" s="1"/>
  <c r="O714" s="1"/>
  <c r="J621"/>
  <c r="J624" s="1"/>
  <c r="J631"/>
  <c r="J2560"/>
  <c r="J667"/>
  <c r="J633"/>
  <c r="J611"/>
  <c r="O629"/>
  <c r="O616"/>
  <c r="O594"/>
  <c r="O598"/>
  <c r="O628"/>
  <c r="O615"/>
  <c r="O595"/>
  <c r="O608"/>
  <c r="O631" s="1"/>
  <c r="O614"/>
  <c r="J549"/>
  <c r="J551" s="1"/>
  <c r="J552"/>
  <c r="K484"/>
  <c r="K374"/>
  <c r="O473"/>
  <c r="O474" s="1"/>
  <c r="O475" s="1"/>
  <c r="O476" s="1"/>
  <c r="O477" s="1"/>
  <c r="O478" s="1"/>
  <c r="K436"/>
  <c r="K452"/>
  <c r="K380"/>
  <c r="K476"/>
  <c r="K468"/>
  <c r="K388"/>
  <c r="O494"/>
  <c r="O495" s="1"/>
  <c r="K493"/>
  <c r="K496" s="1"/>
  <c r="K498" s="1"/>
  <c r="K485"/>
  <c r="K469"/>
  <c r="K460"/>
  <c r="K453"/>
  <c r="K444"/>
  <c r="K437"/>
  <c r="K428"/>
  <c r="K421"/>
  <c r="K420"/>
  <c r="K412"/>
  <c r="K404"/>
  <c r="K396"/>
  <c r="K347"/>
  <c r="J313"/>
  <c r="J332"/>
  <c r="K316"/>
  <c r="K317"/>
  <c r="K325" s="1"/>
  <c r="K311"/>
  <c r="C308"/>
  <c r="C310" s="1"/>
  <c r="C312" s="1"/>
  <c r="C314" s="1"/>
  <c r="C316" s="1"/>
  <c r="C318" s="1"/>
  <c r="C320" s="1"/>
  <c r="C322" s="1"/>
  <c r="C324" s="1"/>
  <c r="C326" s="1"/>
  <c r="C328" s="1"/>
  <c r="C330" s="1"/>
  <c r="C332" s="1"/>
  <c r="C334" s="1"/>
  <c r="C336" s="1"/>
  <c r="C338" s="1"/>
  <c r="C340" s="1"/>
  <c r="C342" s="1"/>
  <c r="C344" s="1"/>
  <c r="C346" s="1"/>
  <c r="C348" s="1"/>
  <c r="C350" s="1"/>
  <c r="C352" s="1"/>
  <c r="C354" s="1"/>
  <c r="C356" s="1"/>
  <c r="C358" s="1"/>
  <c r="C360" s="1"/>
  <c r="C362" s="1"/>
  <c r="C364" s="1"/>
  <c r="C366" s="1"/>
  <c r="E291"/>
  <c r="E281"/>
  <c r="C119"/>
  <c r="C121" s="1"/>
  <c r="C123" s="1"/>
  <c r="C125" s="1"/>
  <c r="C127" s="1"/>
  <c r="C129" s="1"/>
  <c r="C131" s="1"/>
  <c r="C133" s="1"/>
  <c r="C135" s="1"/>
  <c r="C137" s="1"/>
  <c r="C139" s="1"/>
  <c r="C141" s="1"/>
  <c r="C143" s="1"/>
  <c r="C145" s="1"/>
  <c r="C147" s="1"/>
  <c r="C149" s="1"/>
  <c r="C151" s="1"/>
  <c r="C153" s="1"/>
  <c r="C155" s="1"/>
  <c r="C157" s="1"/>
  <c r="C159" s="1"/>
  <c r="C161" s="1"/>
  <c r="C163" s="1"/>
  <c r="C165" s="1"/>
  <c r="C167" s="1"/>
  <c r="C169" s="1"/>
  <c r="C171" s="1"/>
  <c r="C173" s="1"/>
  <c r="C175" s="1"/>
  <c r="C177" s="1"/>
  <c r="C179" s="1"/>
  <c r="C181" s="1"/>
  <c r="C183" s="1"/>
  <c r="C185" s="1"/>
  <c r="C187" s="1"/>
  <c r="C189" s="1"/>
  <c r="C191" s="1"/>
  <c r="C193" s="1"/>
  <c r="C195" s="1"/>
  <c r="C197" s="1"/>
  <c r="C199" s="1"/>
  <c r="C201" s="1"/>
  <c r="C203" s="1"/>
  <c r="C205" s="1"/>
  <c r="C207" s="1"/>
  <c r="C209" s="1"/>
  <c r="C211" s="1"/>
  <c r="C213" s="1"/>
  <c r="C215" s="1"/>
  <c r="C217" s="1"/>
  <c r="C219" s="1"/>
  <c r="C221" s="1"/>
  <c r="C223" s="1"/>
  <c r="C225" s="1"/>
  <c r="C227" s="1"/>
  <c r="C229" s="1"/>
  <c r="C231" s="1"/>
  <c r="C233" s="1"/>
  <c r="C235" s="1"/>
  <c r="C237" s="1"/>
  <c r="C239" s="1"/>
  <c r="C241" s="1"/>
  <c r="C243" s="1"/>
  <c r="C245" s="1"/>
  <c r="C247" s="1"/>
  <c r="C249" s="1"/>
  <c r="C251" s="1"/>
  <c r="C253" s="1"/>
  <c r="C255" s="1"/>
  <c r="C257" s="1"/>
  <c r="C259" s="1"/>
  <c r="C261" s="1"/>
  <c r="C263" s="1"/>
  <c r="C265" s="1"/>
  <c r="C267" s="1"/>
  <c r="C269" s="1"/>
  <c r="C271" s="1"/>
  <c r="C273" s="1"/>
  <c r="C275" s="1"/>
  <c r="C277" s="1"/>
  <c r="C279" s="1"/>
  <c r="C281" s="1"/>
  <c r="C283" s="1"/>
  <c r="C285" s="1"/>
  <c r="C287" s="1"/>
  <c r="C289" s="1"/>
  <c r="C291" s="1"/>
  <c r="C293" s="1"/>
  <c r="C295" s="1"/>
  <c r="C297" s="1"/>
  <c r="C74"/>
  <c r="C76" s="1"/>
  <c r="J2380"/>
  <c r="J2383" s="1"/>
  <c r="X517"/>
  <c r="F2539"/>
  <c r="J563"/>
  <c r="F567"/>
  <c r="J681"/>
  <c r="J683" s="1"/>
  <c r="J685" s="1"/>
  <c r="J687" s="1"/>
  <c r="X2306"/>
  <c r="X523"/>
  <c r="W2559"/>
  <c r="X2559" s="1"/>
  <c r="W2561"/>
  <c r="X2561" s="1"/>
  <c r="X595"/>
  <c r="O2750"/>
  <c r="O2756" s="1"/>
  <c r="X2310"/>
  <c r="O2449"/>
  <c r="O2480"/>
  <c r="O2484" s="1"/>
  <c r="X2573"/>
  <c r="O2605"/>
  <c r="X2758"/>
  <c r="C2588"/>
  <c r="X521"/>
  <c r="C2439"/>
  <c r="C2441" s="1"/>
  <c r="O2479"/>
  <c r="O2483" s="1"/>
  <c r="W2534"/>
  <c r="X2534" s="1"/>
  <c r="J579"/>
  <c r="J587"/>
  <c r="J2506"/>
  <c r="J2509" s="1"/>
  <c r="J2510" s="1"/>
  <c r="J2516" s="1"/>
  <c r="J2511"/>
  <c r="J2512" s="1"/>
  <c r="C2470"/>
  <c r="C2474"/>
  <c r="K538"/>
  <c r="K541" s="1"/>
  <c r="K542" s="1"/>
  <c r="K539"/>
  <c r="K540" s="1"/>
  <c r="X524"/>
  <c r="W525"/>
  <c r="X525" s="1"/>
  <c r="X2307"/>
  <c r="W2310"/>
  <c r="O536"/>
  <c r="O542"/>
  <c r="X653"/>
  <c r="W523"/>
  <c r="O2448"/>
  <c r="C2461"/>
  <c r="C2463" s="1"/>
  <c r="O549"/>
  <c r="J2514"/>
  <c r="J2513"/>
  <c r="J2515" s="1"/>
  <c r="C2554"/>
  <c r="C2556" s="1"/>
  <c r="C2558" s="1"/>
  <c r="C2560" s="1"/>
  <c r="C2562" s="1"/>
  <c r="C2571" s="1"/>
  <c r="C2573"/>
  <c r="O501"/>
  <c r="O503" s="1"/>
  <c r="O2451"/>
  <c r="O2501"/>
  <c r="O2504"/>
  <c r="O2511" s="1"/>
  <c r="O2496"/>
  <c r="O2499"/>
  <c r="O2503"/>
  <c r="C2598"/>
  <c r="C2597"/>
  <c r="O2505"/>
  <c r="O2506"/>
  <c r="C2505"/>
  <c r="C2507" s="1"/>
  <c r="C2509" s="1"/>
  <c r="C2511" s="1"/>
  <c r="C2513" s="1"/>
  <c r="C2515" s="1"/>
  <c r="C2517" s="1"/>
  <c r="C2519" s="1"/>
  <c r="K2782"/>
  <c r="K2784" s="1"/>
  <c r="K2786" s="1"/>
  <c r="K2788" s="1"/>
  <c r="K2790" s="1"/>
  <c r="K2531"/>
  <c r="K2533" s="1"/>
  <c r="K2535" s="1"/>
  <c r="K2537" s="1"/>
  <c r="K2808"/>
  <c r="K2810" s="1"/>
  <c r="K2812" s="1"/>
  <c r="K2814" s="1"/>
  <c r="K2554"/>
  <c r="K2555" s="1"/>
  <c r="J34"/>
  <c r="J2604" s="1"/>
  <c r="J2607" s="1"/>
  <c r="J42"/>
  <c r="J45" s="1"/>
  <c r="J47" s="1"/>
  <c r="J239"/>
  <c r="O2502"/>
  <c r="O2510" s="1"/>
  <c r="C2574"/>
  <c r="C2576" s="1"/>
  <c r="C2578" s="1"/>
  <c r="C2580" s="1"/>
  <c r="C2581" s="1"/>
  <c r="C2583" s="1"/>
  <c r="C2551"/>
  <c r="C2553" s="1"/>
  <c r="C2555" s="1"/>
  <c r="C2557" s="1"/>
  <c r="C2559" s="1"/>
  <c r="C2561" s="1"/>
  <c r="C2563" s="1"/>
  <c r="W2558"/>
  <c r="X2558" s="1"/>
  <c r="X2557"/>
  <c r="X2527"/>
  <c r="W2551"/>
  <c r="X2551" s="1"/>
  <c r="X2556"/>
  <c r="X2560"/>
  <c r="J2582"/>
  <c r="O2604"/>
  <c r="C2629"/>
  <c r="C2627"/>
  <c r="C2630" s="1"/>
  <c r="C2632" s="1"/>
  <c r="F2536"/>
  <c r="J44"/>
  <c r="J46" s="1"/>
  <c r="J48" s="1"/>
  <c r="J33"/>
  <c r="F2534"/>
  <c r="W2538"/>
  <c r="X2538" s="1"/>
  <c r="X28"/>
  <c r="L2600"/>
  <c r="X2600" s="1"/>
  <c r="J147"/>
  <c r="J144"/>
  <c r="J617" s="1"/>
  <c r="L2614"/>
  <c r="X2614" s="1"/>
  <c r="J583"/>
  <c r="J574"/>
  <c r="J570"/>
  <c r="J565"/>
  <c r="J575"/>
  <c r="O31"/>
  <c r="J556"/>
  <c r="J2728"/>
  <c r="O2755"/>
  <c r="O2757"/>
  <c r="K2752"/>
  <c r="K2725"/>
  <c r="X2755"/>
  <c r="J595"/>
  <c r="E1405" i="2" l="1"/>
  <c r="E1407"/>
  <c r="E1416" s="1"/>
  <c r="E1406"/>
  <c r="L1405"/>
  <c r="L1401"/>
  <c r="L1406"/>
  <c r="L1414"/>
  <c r="L1413"/>
  <c r="O1378"/>
  <c r="O1379"/>
  <c r="L1392"/>
  <c r="L1391"/>
  <c r="D1251"/>
  <c r="D1253" s="1"/>
  <c r="D1276"/>
  <c r="D1278" s="1"/>
  <c r="D1280" s="1"/>
  <c r="D1282" s="1"/>
  <c r="D1284" s="1"/>
  <c r="D1286" s="1"/>
  <c r="D1288" s="1"/>
  <c r="D1290" s="1"/>
  <c r="D1292" s="1"/>
  <c r="D1294" s="1"/>
  <c r="D1296" s="1"/>
  <c r="D1298" s="1"/>
  <c r="D1300" s="1"/>
  <c r="D1302" s="1"/>
  <c r="D1304" s="1"/>
  <c r="D1306" s="1"/>
  <c r="D1308" s="1"/>
  <c r="D1310" s="1"/>
  <c r="D1312" s="1"/>
  <c r="D1314" s="1"/>
  <c r="D1316" s="1"/>
  <c r="D1318" s="1"/>
  <c r="D1320" s="1"/>
  <c r="D1322" s="1"/>
  <c r="D1324" s="1"/>
  <c r="D1326" s="1"/>
  <c r="D1328" s="1"/>
  <c r="D1330" s="1"/>
  <c r="D1332" s="1"/>
  <c r="D1334" s="1"/>
  <c r="D1336" s="1"/>
  <c r="D1338" s="1"/>
  <c r="D1340" s="1"/>
  <c r="D1342" s="1"/>
  <c r="D1344" s="1"/>
  <c r="D1346" s="1"/>
  <c r="D1348" s="1"/>
  <c r="D1350" s="1"/>
  <c r="D1352" s="1"/>
  <c r="D1354" s="1"/>
  <c r="D1356" s="1"/>
  <c r="D1358" s="1"/>
  <c r="D1360" s="1"/>
  <c r="D1362" s="1"/>
  <c r="D1364" s="1"/>
  <c r="D1366" s="1"/>
  <c r="D1368" s="1"/>
  <c r="D1370" s="1"/>
  <c r="D1372" s="1"/>
  <c r="D1374" s="1"/>
  <c r="D1376" s="1"/>
  <c r="D1378" s="1"/>
  <c r="D1380" s="1"/>
  <c r="D1382" s="1"/>
  <c r="D1384" s="1"/>
  <c r="D1386" s="1"/>
  <c r="D1388" s="1"/>
  <c r="D1390" s="1"/>
  <c r="D1392" s="1"/>
  <c r="D1394" s="1"/>
  <c r="D1396" s="1"/>
  <c r="D1398" s="1"/>
  <c r="D1400" s="1"/>
  <c r="D1402" s="1"/>
  <c r="D1404" s="1"/>
  <c r="D1406" s="1"/>
  <c r="D1408" s="1"/>
  <c r="D1410" s="1"/>
  <c r="D1412" s="1"/>
  <c r="D1414" s="1"/>
  <c r="D1416" s="1"/>
  <c r="D1418" s="1"/>
  <c r="D1420" s="1"/>
  <c r="D1422" s="1"/>
  <c r="D1424" s="1"/>
  <c r="D1426" s="1"/>
  <c r="D1428" s="1"/>
  <c r="D1430" s="1"/>
  <c r="D1432" s="1"/>
  <c r="D1434" s="1"/>
  <c r="D1436" s="1"/>
  <c r="D1438" s="1"/>
  <c r="D1440" s="1"/>
  <c r="D1442" s="1"/>
  <c r="D1252"/>
  <c r="D1254" s="1"/>
  <c r="D1277"/>
  <c r="D1279" s="1"/>
  <c r="D1281" s="1"/>
  <c r="D1283" s="1"/>
  <c r="D1285" s="1"/>
  <c r="D1287" s="1"/>
  <c r="D1289" s="1"/>
  <c r="D1291" s="1"/>
  <c r="D1293" s="1"/>
  <c r="D1295" s="1"/>
  <c r="D1297" s="1"/>
  <c r="D1299" s="1"/>
  <c r="D1301" s="1"/>
  <c r="D1303" s="1"/>
  <c r="D1305" s="1"/>
  <c r="D1307" s="1"/>
  <c r="D1309" s="1"/>
  <c r="D1311" s="1"/>
  <c r="D1313" s="1"/>
  <c r="D1315" s="1"/>
  <c r="D1317" s="1"/>
  <c r="D1319" s="1"/>
  <c r="D1321" s="1"/>
  <c r="D1323" s="1"/>
  <c r="D1325" s="1"/>
  <c r="D1327" s="1"/>
  <c r="D1329" s="1"/>
  <c r="D1331" s="1"/>
  <c r="D1333" s="1"/>
  <c r="D1335" s="1"/>
  <c r="D1337" s="1"/>
  <c r="D1339" s="1"/>
  <c r="D1341" s="1"/>
  <c r="D1343" s="1"/>
  <c r="D1345" s="1"/>
  <c r="D1347" s="1"/>
  <c r="D1349" s="1"/>
  <c r="D1351" s="1"/>
  <c r="D1353" s="1"/>
  <c r="D1355" s="1"/>
  <c r="D1357" s="1"/>
  <c r="D1359" s="1"/>
  <c r="D1361" s="1"/>
  <c r="D1363" s="1"/>
  <c r="D1365" s="1"/>
  <c r="D1367" s="1"/>
  <c r="D1369" s="1"/>
  <c r="D1371" s="1"/>
  <c r="D1373" s="1"/>
  <c r="D1375" s="1"/>
  <c r="D1377" s="1"/>
  <c r="D1379" s="1"/>
  <c r="D1381" s="1"/>
  <c r="D1383" s="1"/>
  <c r="D1385" s="1"/>
  <c r="D1387" s="1"/>
  <c r="D1389" s="1"/>
  <c r="D1391" s="1"/>
  <c r="D1393" s="1"/>
  <c r="D1395" s="1"/>
  <c r="D1397" s="1"/>
  <c r="D1399" s="1"/>
  <c r="D1401" s="1"/>
  <c r="D1403" s="1"/>
  <c r="D1405" s="1"/>
  <c r="D1407" s="1"/>
  <c r="D1409" s="1"/>
  <c r="D1411" s="1"/>
  <c r="D1413" s="1"/>
  <c r="D1415" s="1"/>
  <c r="D1417" s="1"/>
  <c r="D1419" s="1"/>
  <c r="D1421" s="1"/>
  <c r="D1423" s="1"/>
  <c r="D1425" s="1"/>
  <c r="D1427" s="1"/>
  <c r="D1429" s="1"/>
  <c r="D1431" s="1"/>
  <c r="D1433" s="1"/>
  <c r="D1435" s="1"/>
  <c r="D1437" s="1"/>
  <c r="D1439" s="1"/>
  <c r="D1441" s="1"/>
  <c r="D1443" s="1"/>
  <c r="W1139"/>
  <c r="X1150"/>
  <c r="X361"/>
  <c r="E720" i="5"/>
  <c r="E722" s="1"/>
  <c r="E719"/>
  <c r="E721"/>
  <c r="E735"/>
  <c r="E738" s="1"/>
  <c r="E734"/>
  <c r="E733"/>
  <c r="J623"/>
  <c r="J626" s="1"/>
  <c r="K2757"/>
  <c r="K2556"/>
  <c r="K667"/>
  <c r="J2561"/>
  <c r="J668"/>
  <c r="J648"/>
  <c r="J632"/>
  <c r="K344"/>
  <c r="K349"/>
  <c r="K332"/>
  <c r="K339" s="1"/>
  <c r="K324"/>
  <c r="K343" s="1"/>
  <c r="K313"/>
  <c r="K321" s="1"/>
  <c r="K329" s="1"/>
  <c r="K336" s="1"/>
  <c r="K319"/>
  <c r="K327" s="1"/>
  <c r="C299"/>
  <c r="C301" s="1"/>
  <c r="C303" s="1"/>
  <c r="C305" s="1"/>
  <c r="C307" s="1"/>
  <c r="C309" s="1"/>
  <c r="C311" s="1"/>
  <c r="C313" s="1"/>
  <c r="C315" s="1"/>
  <c r="C317" s="1"/>
  <c r="C319" s="1"/>
  <c r="C321" s="1"/>
  <c r="C323" s="1"/>
  <c r="C325" s="1"/>
  <c r="C327" s="1"/>
  <c r="C329" s="1"/>
  <c r="C331" s="1"/>
  <c r="C333" s="1"/>
  <c r="C335" s="1"/>
  <c r="C337" s="1"/>
  <c r="C339" s="1"/>
  <c r="C341" s="1"/>
  <c r="C343" s="1"/>
  <c r="C345" s="1"/>
  <c r="C347" s="1"/>
  <c r="C349" s="1"/>
  <c r="C351" s="1"/>
  <c r="C353" s="1"/>
  <c r="C355" s="1"/>
  <c r="C357" s="1"/>
  <c r="C359" s="1"/>
  <c r="C361" s="1"/>
  <c r="C363" s="1"/>
  <c r="C365" s="1"/>
  <c r="W2536"/>
  <c r="X2536" s="1"/>
  <c r="C2589"/>
  <c r="C2591" s="1"/>
  <c r="C78"/>
  <c r="C80" s="1"/>
  <c r="C82" s="1"/>
  <c r="C84" s="1"/>
  <c r="C86" s="1"/>
  <c r="C88" s="1"/>
  <c r="C90" s="1"/>
  <c r="C92" s="1"/>
  <c r="C94" s="1"/>
  <c r="C96" s="1"/>
  <c r="C98" s="1"/>
  <c r="C100" s="1"/>
  <c r="C102" s="1"/>
  <c r="J2608"/>
  <c r="J49"/>
  <c r="O2758"/>
  <c r="O2487"/>
  <c r="J581"/>
  <c r="J584" s="1"/>
  <c r="J559"/>
  <c r="J558"/>
  <c r="O32"/>
  <c r="O35" s="1"/>
  <c r="O38" s="1"/>
  <c r="O41" s="1"/>
  <c r="O44" s="1"/>
  <c r="O47" s="1"/>
  <c r="O34"/>
  <c r="O37" s="1"/>
  <c r="O40" s="1"/>
  <c r="O43" s="1"/>
  <c r="O46" s="1"/>
  <c r="O49" s="1"/>
  <c r="J571"/>
  <c r="J585"/>
  <c r="C2570"/>
  <c r="C2565"/>
  <c r="K2792"/>
  <c r="K2794" s="1"/>
  <c r="K2796" s="1"/>
  <c r="K2798" s="1"/>
  <c r="K2539"/>
  <c r="K2541" s="1"/>
  <c r="K2543" s="1"/>
  <c r="K2545" s="1"/>
  <c r="O2742"/>
  <c r="O2744" s="1"/>
  <c r="O2723"/>
  <c r="O2585"/>
  <c r="O2590" s="1"/>
  <c r="O2591" s="1"/>
  <c r="O2592" s="1"/>
  <c r="O2593" s="1"/>
  <c r="O2594" s="1"/>
  <c r="O2595" s="1"/>
  <c r="K2753"/>
  <c r="K2758" s="1"/>
  <c r="K2730"/>
  <c r="O2518"/>
  <c r="O2514"/>
  <c r="O2519"/>
  <c r="O2516"/>
  <c r="O541"/>
  <c r="O537"/>
  <c r="O539" s="1"/>
  <c r="O538"/>
  <c r="O543" s="1"/>
  <c r="C2631"/>
  <c r="C2634" s="1"/>
  <c r="C2636" s="1"/>
  <c r="C2633"/>
  <c r="J592"/>
  <c r="J596" s="1"/>
  <c r="J567"/>
  <c r="J573"/>
  <c r="O2609"/>
  <c r="O2608"/>
  <c r="O2513"/>
  <c r="O2512"/>
  <c r="O2515" s="1"/>
  <c r="O2509"/>
  <c r="O2508"/>
  <c r="O2507"/>
  <c r="O2517" s="1"/>
  <c r="O2521" s="1"/>
  <c r="C2579"/>
  <c r="C2575"/>
  <c r="C2577" s="1"/>
  <c r="J516"/>
  <c r="K2347"/>
  <c r="K519" s="1"/>
  <c r="K520" s="1"/>
  <c r="K521" s="1"/>
  <c r="K522" s="1"/>
  <c r="K523" s="1"/>
  <c r="K524" s="1"/>
  <c r="K543"/>
  <c r="L1423" i="2" l="1"/>
  <c r="L1433" s="1"/>
  <c r="L1443" s="1"/>
  <c r="L1424"/>
  <c r="L1434" s="1"/>
  <c r="L1415"/>
  <c r="L1416"/>
  <c r="L1397"/>
  <c r="L1398"/>
  <c r="E1409"/>
  <c r="E1410"/>
  <c r="L1412"/>
  <c r="L1422" s="1"/>
  <c r="L1432" s="1"/>
  <c r="L1442" s="1"/>
  <c r="L1411"/>
  <c r="O1381"/>
  <c r="O1380"/>
  <c r="X1139"/>
  <c r="W1124"/>
  <c r="X362"/>
  <c r="E741" i="5"/>
  <c r="E740"/>
  <c r="E742" s="1"/>
  <c r="E739"/>
  <c r="E737"/>
  <c r="E736"/>
  <c r="E723"/>
  <c r="E725"/>
  <c r="E724"/>
  <c r="J2562"/>
  <c r="J669"/>
  <c r="K2557"/>
  <c r="K668"/>
  <c r="O540"/>
  <c r="O544"/>
  <c r="K346"/>
  <c r="K334"/>
  <c r="K341" s="1"/>
  <c r="K348"/>
  <c r="K525"/>
  <c r="K526" s="1"/>
  <c r="K527" s="1"/>
  <c r="K528" s="1"/>
  <c r="K529" s="1"/>
  <c r="C2637"/>
  <c r="C2635"/>
  <c r="J588"/>
  <c r="J577"/>
  <c r="C2566"/>
  <c r="C2568" s="1"/>
  <c r="C2567"/>
  <c r="O2751"/>
  <c r="O2743"/>
  <c r="O2586"/>
  <c r="O2598" s="1"/>
  <c r="C40"/>
  <c r="C42" s="1"/>
  <c r="C41"/>
  <c r="O2587"/>
  <c r="J590"/>
  <c r="J589"/>
  <c r="J582"/>
  <c r="O2746"/>
  <c r="O2748" s="1"/>
  <c r="O2715" s="1"/>
  <c r="O2573"/>
  <c r="O2574" s="1"/>
  <c r="K2800"/>
  <c r="K2802" s="1"/>
  <c r="K2804" s="1"/>
  <c r="K2806" s="1"/>
  <c r="K2547"/>
  <c r="K2549" s="1"/>
  <c r="K2551" s="1"/>
  <c r="K2579" s="1"/>
  <c r="K2589" s="1"/>
  <c r="L1425" i="2" l="1"/>
  <c r="L1435" s="1"/>
  <c r="L1426"/>
  <c r="L1436" s="1"/>
  <c r="L1408"/>
  <c r="L1402"/>
  <c r="L1407"/>
  <c r="L1417" s="1"/>
  <c r="L1427" s="1"/>
  <c r="L1437" s="1"/>
  <c r="O1382"/>
  <c r="O1384" s="1"/>
  <c r="O1383"/>
  <c r="W1110"/>
  <c r="X1110" s="1"/>
  <c r="X1124"/>
  <c r="X363"/>
  <c r="E726" i="5"/>
  <c r="E727"/>
  <c r="E743"/>
  <c r="E745"/>
  <c r="E772" s="1"/>
  <c r="E744"/>
  <c r="K2563"/>
  <c r="K675" s="1"/>
  <c r="K685" s="1"/>
  <c r="K669"/>
  <c r="K2558"/>
  <c r="J2563"/>
  <c r="J670"/>
  <c r="K143"/>
  <c r="K145" s="1"/>
  <c r="K617" s="1"/>
  <c r="O2717"/>
  <c r="O2645"/>
  <c r="O2646" s="1"/>
  <c r="J2445"/>
  <c r="J2450" s="1"/>
  <c r="J2451" s="1"/>
  <c r="J2441"/>
  <c r="J2442" s="1"/>
  <c r="J751"/>
  <c r="K2592"/>
  <c r="K2591"/>
  <c r="O2575"/>
  <c r="O2577" s="1"/>
  <c r="O2579" s="1"/>
  <c r="O2576"/>
  <c r="O2578" s="1"/>
  <c r="O2580" s="1"/>
  <c r="O2581" s="1"/>
  <c r="O2583" s="1"/>
  <c r="O2745"/>
  <c r="O2747" s="1"/>
  <c r="O2714" s="1"/>
  <c r="J2447"/>
  <c r="K236"/>
  <c r="K530"/>
  <c r="C44"/>
  <c r="C43"/>
  <c r="C45" s="1"/>
  <c r="C47" s="1"/>
  <c r="O2733"/>
  <c r="O2724" s="1"/>
  <c r="L1419" i="2" l="1"/>
  <c r="L1429" s="1"/>
  <c r="L1439" s="1"/>
  <c r="L1418"/>
  <c r="L1428" s="1"/>
  <c r="L1438" s="1"/>
  <c r="O1385"/>
  <c r="O1386"/>
  <c r="X364"/>
  <c r="E773" i="5"/>
  <c r="E774"/>
  <c r="E747"/>
  <c r="E746"/>
  <c r="K670"/>
  <c r="K2559"/>
  <c r="K144"/>
  <c r="K146" s="1"/>
  <c r="C2600"/>
  <c r="C49"/>
  <c r="C51" s="1"/>
  <c r="C48"/>
  <c r="C50" s="1"/>
  <c r="O2727"/>
  <c r="O2730" s="1"/>
  <c r="O2725"/>
  <c r="O2731"/>
  <c r="O2716"/>
  <c r="K531"/>
  <c r="K233"/>
  <c r="K237"/>
  <c r="K2375" s="1"/>
  <c r="K149"/>
  <c r="K621" s="1"/>
  <c r="K148"/>
  <c r="K620" s="1"/>
  <c r="K147"/>
  <c r="K619" s="1"/>
  <c r="K624" s="1"/>
  <c r="K651" s="1"/>
  <c r="K652" s="1"/>
  <c r="K653" s="1"/>
  <c r="C46"/>
  <c r="C2601"/>
  <c r="C2603" s="1"/>
  <c r="J2477"/>
  <c r="O1388" i="2" l="1"/>
  <c r="O1387"/>
  <c r="X365"/>
  <c r="E775" i="5"/>
  <c r="E778" s="1"/>
  <c r="E793" s="1"/>
  <c r="E777"/>
  <c r="E780" s="1"/>
  <c r="E776"/>
  <c r="E779" s="1"/>
  <c r="E792"/>
  <c r="K2565"/>
  <c r="K2560"/>
  <c r="K654"/>
  <c r="K2306"/>
  <c r="K2307" s="1"/>
  <c r="K647"/>
  <c r="K625"/>
  <c r="K399"/>
  <c r="K401" s="1"/>
  <c r="K403" s="1"/>
  <c r="K405" s="1"/>
  <c r="K618"/>
  <c r="K648"/>
  <c r="K626"/>
  <c r="C53"/>
  <c r="C55" s="1"/>
  <c r="C57" s="1"/>
  <c r="C52"/>
  <c r="C54" s="1"/>
  <c r="C56" s="1"/>
  <c r="J2480"/>
  <c r="J2482" s="1"/>
  <c r="J2481"/>
  <c r="J2479"/>
  <c r="K238"/>
  <c r="K532"/>
  <c r="K239" s="1"/>
  <c r="K234"/>
  <c r="K487" s="1"/>
  <c r="K489" s="1"/>
  <c r="K492" s="1"/>
  <c r="K494" s="1"/>
  <c r="O2728"/>
  <c r="O2734"/>
  <c r="O2752" s="1"/>
  <c r="C2604"/>
  <c r="C2606" s="1"/>
  <c r="C2608" s="1"/>
  <c r="C2609" s="1"/>
  <c r="C2605"/>
  <c r="C2611" s="1"/>
  <c r="C2613" s="1"/>
  <c r="K2377"/>
  <c r="K2376"/>
  <c r="K2379"/>
  <c r="K251" s="1"/>
  <c r="K2378"/>
  <c r="O1390" i="2" l="1"/>
  <c r="O1389"/>
  <c r="X366"/>
  <c r="K2309" i="5"/>
  <c r="K2310" s="1"/>
  <c r="K2312" s="1"/>
  <c r="K2311"/>
  <c r="K304"/>
  <c r="K310" s="1"/>
  <c r="K2566"/>
  <c r="K2561"/>
  <c r="K2384"/>
  <c r="K256" s="1"/>
  <c r="K2382"/>
  <c r="K254" s="1"/>
  <c r="K2380"/>
  <c r="C2615"/>
  <c r="C2621" s="1"/>
  <c r="C2614"/>
  <c r="C2616" s="1"/>
  <c r="K235"/>
  <c r="O2760"/>
  <c r="O2764" s="1"/>
  <c r="O2753"/>
  <c r="O1392" i="2" l="1"/>
  <c r="O1391"/>
  <c r="X367"/>
  <c r="K318" i="5"/>
  <c r="K326" s="1"/>
  <c r="K312"/>
  <c r="K2816"/>
  <c r="K2818" s="1"/>
  <c r="K2820" s="1"/>
  <c r="K2822" s="1"/>
  <c r="K2562"/>
  <c r="K2568" s="1"/>
  <c r="K681" s="1"/>
  <c r="K2567"/>
  <c r="K2383"/>
  <c r="K255" s="1"/>
  <c r="K252"/>
  <c r="O2754"/>
  <c r="O2762"/>
  <c r="O2765" s="1"/>
  <c r="K2385"/>
  <c r="K257" s="1"/>
  <c r="K2387"/>
  <c r="K259" s="1"/>
  <c r="K2386"/>
  <c r="K258" s="1"/>
  <c r="X368" i="2" l="1"/>
  <c r="K320" i="5"/>
  <c r="K328" s="1"/>
  <c r="K335" s="1"/>
  <c r="K342" s="1"/>
  <c r="K314"/>
  <c r="K322" s="1"/>
  <c r="K330" s="1"/>
  <c r="K337" s="1"/>
  <c r="K345"/>
  <c r="K333"/>
  <c r="K340" s="1"/>
  <c r="K500"/>
  <c r="K262" s="1"/>
  <c r="K502"/>
  <c r="K2388"/>
  <c r="K260" s="1"/>
  <c r="O2726"/>
  <c r="X369" i="2" l="1"/>
  <c r="K505" i="5"/>
  <c r="K267" s="1"/>
  <c r="K264"/>
  <c r="K503"/>
  <c r="K265" s="1"/>
  <c r="K501"/>
  <c r="O2735"/>
  <c r="O2736" s="1"/>
  <c r="O2729"/>
  <c r="X370" i="2" l="1"/>
  <c r="K508" i="5"/>
  <c r="K270" s="1"/>
  <c r="K509"/>
  <c r="K2408" s="1"/>
  <c r="K504"/>
  <c r="K263"/>
  <c r="X372" i="2" l="1"/>
  <c r="X371"/>
  <c r="K271" i="5"/>
  <c r="K280"/>
  <c r="K132"/>
  <c r="K134" s="1"/>
  <c r="K516" s="1"/>
  <c r="K131"/>
  <c r="K510"/>
  <c r="K512" s="1"/>
  <c r="K274" s="1"/>
  <c r="K2405"/>
  <c r="K277" s="1"/>
  <c r="K506"/>
  <c r="K266"/>
  <c r="K135" l="1"/>
  <c r="K515" s="1"/>
  <c r="K517" s="1"/>
  <c r="K796" s="1"/>
  <c r="K272"/>
  <c r="K276" s="1"/>
  <c r="K268"/>
  <c r="K2406"/>
  <c r="K511"/>
  <c r="K273" s="1"/>
  <c r="K507"/>
  <c r="K513"/>
  <c r="K794"/>
  <c r="K514" l="1"/>
  <c r="K2409"/>
  <c r="K269"/>
  <c r="K130"/>
  <c r="K383" s="1"/>
  <c r="K385" s="1"/>
  <c r="K387" s="1"/>
  <c r="K389" s="1"/>
  <c r="K278"/>
  <c r="K2407"/>
  <c r="K275"/>
  <c r="K750"/>
  <c r="K752" s="1"/>
  <c r="K754" s="1"/>
  <c r="K756" s="1"/>
  <c r="K748"/>
  <c r="K749"/>
  <c r="K812"/>
  <c r="K133" l="1"/>
  <c r="K279"/>
  <c r="K2445"/>
  <c r="K2441"/>
  <c r="K2446"/>
  <c r="K2448" s="1"/>
  <c r="K751"/>
  <c r="K753" s="1"/>
  <c r="K755" s="1"/>
  <c r="K757" s="1"/>
  <c r="K137" l="1"/>
  <c r="K136"/>
  <c r="K2450"/>
  <c r="K767" s="1"/>
  <c r="K2452"/>
  <c r="K2451"/>
  <c r="K2449"/>
  <c r="K2444"/>
  <c r="K2442"/>
  <c r="K2447" l="1"/>
  <c r="K2477" s="1"/>
  <c r="K545" l="1"/>
  <c r="L716" i="2"/>
  <c r="K548" i="5" l="1"/>
  <c r="K552" s="1"/>
  <c r="K547"/>
  <c r="K2473"/>
  <c r="K2479"/>
  <c r="K546"/>
  <c r="O927" i="2"/>
  <c r="O926"/>
  <c r="O925"/>
  <c r="O924"/>
  <c r="O923"/>
  <c r="O922"/>
  <c r="O921"/>
  <c r="J468"/>
  <c r="K2481" i="5" l="1"/>
  <c r="K551"/>
  <c r="K549"/>
  <c r="K2485"/>
  <c r="K2490" s="1"/>
  <c r="K2478"/>
  <c r="K550"/>
  <c r="K2483"/>
  <c r="K2474"/>
  <c r="K2480"/>
  <c r="L733" i="2"/>
  <c r="X132"/>
  <c r="W130"/>
  <c r="W131" s="1"/>
  <c r="K130"/>
  <c r="J130"/>
  <c r="J131" s="1"/>
  <c r="J132" s="1"/>
  <c r="X130" l="1"/>
  <c r="K2487" i="5"/>
  <c r="K2482"/>
  <c r="K2484"/>
  <c r="K2491" s="1"/>
  <c r="K2475"/>
  <c r="K2495"/>
  <c r="K2496"/>
  <c r="K2486"/>
  <c r="K2489"/>
  <c r="K2492"/>
  <c r="X131" i="2"/>
  <c r="K2493" i="5" l="1"/>
  <c r="K2497"/>
  <c r="L11" i="2"/>
  <c r="W680"/>
  <c r="K2504" i="5" l="1"/>
  <c r="K2507" s="1"/>
  <c r="K2511" s="1"/>
  <c r="K2498"/>
  <c r="K2499"/>
  <c r="K2501"/>
  <c r="K2506" s="1"/>
  <c r="K2513" s="1"/>
  <c r="L71" i="2"/>
  <c r="W129"/>
  <c r="X129" s="1"/>
  <c r="K129"/>
  <c r="W836"/>
  <c r="W94"/>
  <c r="W686"/>
  <c r="K2515" i="5" l="1"/>
  <c r="K2519" s="1"/>
  <c r="K2521" s="1"/>
  <c r="K2774" s="1"/>
  <c r="K2776" s="1"/>
  <c r="K2778" s="1"/>
  <c r="K2780" s="1"/>
  <c r="K2516"/>
  <c r="K2502"/>
  <c r="K2500"/>
  <c r="W683" i="2"/>
  <c r="W453"/>
  <c r="X453" s="1"/>
  <c r="K2518" i="5" l="1"/>
  <c r="K2508"/>
  <c r="K2510" s="1"/>
  <c r="K2512" s="1"/>
  <c r="K2514" s="1"/>
  <c r="K2503"/>
  <c r="K2517" s="1"/>
  <c r="K2505"/>
  <c r="K2509" s="1"/>
  <c r="W19" i="2"/>
  <c r="X919"/>
  <c r="W677"/>
  <c r="X464"/>
  <c r="W679"/>
  <c r="W668"/>
  <c r="W667"/>
  <c r="W662"/>
  <c r="W665"/>
  <c r="W666" s="1"/>
  <c r="E10" i="4" l="1"/>
  <c r="E24" s="1"/>
  <c r="F41"/>
  <c r="E41"/>
  <c r="E40"/>
  <c r="E39"/>
  <c r="E30"/>
  <c r="E29"/>
  <c r="E26"/>
  <c r="E25"/>
  <c r="E23"/>
  <c r="E22"/>
  <c r="E21"/>
  <c r="E15"/>
  <c r="F14"/>
  <c r="F12"/>
  <c r="E9"/>
  <c r="E17" s="1"/>
  <c r="E7"/>
  <c r="E11" l="1"/>
  <c r="E14"/>
  <c r="E12"/>
  <c r="K735" i="2" l="1"/>
  <c r="K736" s="1"/>
  <c r="O735"/>
  <c r="X735"/>
  <c r="X20" l="1"/>
  <c r="X45"/>
  <c r="X133"/>
  <c r="X170"/>
  <c r="X179"/>
  <c r="X191"/>
  <c r="X239"/>
  <c r="X290"/>
  <c r="X292"/>
  <c r="X1055"/>
  <c r="X1054"/>
  <c r="X1053"/>
  <c r="X1052"/>
  <c r="X1051"/>
  <c r="X1050"/>
  <c r="X1049"/>
  <c r="X1047"/>
  <c r="X1046"/>
  <c r="X1045"/>
  <c r="X1044"/>
  <c r="X1043"/>
  <c r="X1042"/>
  <c r="X1041"/>
  <c r="X1039"/>
  <c r="X1038"/>
  <c r="X1037"/>
  <c r="X1036"/>
  <c r="X1035"/>
  <c r="X1034"/>
  <c r="X1033"/>
  <c r="X1031"/>
  <c r="X1030"/>
  <c r="X1029"/>
  <c r="X1028"/>
  <c r="X1027"/>
  <c r="X1026"/>
  <c r="X1025"/>
  <c r="X1023"/>
  <c r="X1022"/>
  <c r="X1021"/>
  <c r="X1020"/>
  <c r="X1019"/>
  <c r="X1018"/>
  <c r="X1017"/>
  <c r="Y145"/>
  <c r="Y175"/>
  <c r="Y314" s="1"/>
  <c r="Y185"/>
  <c r="Y214"/>
  <c r="Y251"/>
  <c r="Y364"/>
  <c r="X1015"/>
  <c r="X1014"/>
  <c r="X1013"/>
  <c r="X1012"/>
  <c r="X1011"/>
  <c r="X1010"/>
  <c r="X1009"/>
  <c r="X1007"/>
  <c r="X1006"/>
  <c r="X1005"/>
  <c r="X1004"/>
  <c r="X1003"/>
  <c r="X1002"/>
  <c r="X1001"/>
  <c r="X999"/>
  <c r="X998"/>
  <c r="X997"/>
  <c r="X996"/>
  <c r="X995"/>
  <c r="X994"/>
  <c r="X993"/>
  <c r="X991"/>
  <c r="X990"/>
  <c r="X989"/>
  <c r="X988"/>
  <c r="X987"/>
  <c r="X986"/>
  <c r="X985"/>
  <c r="X983"/>
  <c r="X982"/>
  <c r="X981"/>
  <c r="X980"/>
  <c r="X979"/>
  <c r="X978"/>
  <c r="X977"/>
  <c r="X967"/>
  <c r="X966"/>
  <c r="X965"/>
  <c r="X964"/>
  <c r="X963"/>
  <c r="X962"/>
  <c r="X961"/>
  <c r="X959"/>
  <c r="X958"/>
  <c r="X957"/>
  <c r="X956"/>
  <c r="X955"/>
  <c r="X954"/>
  <c r="X953"/>
  <c r="X951"/>
  <c r="X950"/>
  <c r="X949"/>
  <c r="X948"/>
  <c r="X947"/>
  <c r="X946"/>
  <c r="X945"/>
  <c r="X935"/>
  <c r="X934"/>
  <c r="X933"/>
  <c r="X932"/>
  <c r="X931"/>
  <c r="X930"/>
  <c r="X929"/>
  <c r="X922"/>
  <c r="X923"/>
  <c r="X924"/>
  <c r="X925"/>
  <c r="X926"/>
  <c r="X927"/>
  <c r="X921"/>
  <c r="K1052"/>
  <c r="K1054" s="1"/>
  <c r="K1057" s="1"/>
  <c r="K1060" s="1"/>
  <c r="K1063" s="1"/>
  <c r="K1066" s="1"/>
  <c r="K1069" s="1"/>
  <c r="K1072" s="1"/>
  <c r="K1075" s="1"/>
  <c r="K1078" s="1"/>
  <c r="K1081" s="1"/>
  <c r="K1084" s="1"/>
  <c r="K1087" s="1"/>
  <c r="K1090" s="1"/>
  <c r="K1093" s="1"/>
  <c r="K1096" s="1"/>
  <c r="K1099" s="1"/>
  <c r="K1102" s="1"/>
  <c r="K1105" s="1"/>
  <c r="K1108" s="1"/>
  <c r="K1111" s="1"/>
  <c r="K1114" s="1"/>
  <c r="K1117" s="1"/>
  <c r="K1120" s="1"/>
  <c r="K1123" s="1"/>
  <c r="K1126" s="1"/>
  <c r="K1129" s="1"/>
  <c r="K1132" s="1"/>
  <c r="K1135" s="1"/>
  <c r="K1138" s="1"/>
  <c r="K1141" s="1"/>
  <c r="K1144" s="1"/>
  <c r="K1147" s="1"/>
  <c r="K1150" s="1"/>
  <c r="K1153" s="1"/>
  <c r="K1156" s="1"/>
  <c r="K1159" s="1"/>
  <c r="K1162" s="1"/>
  <c r="K1165" s="1"/>
  <c r="K1168" s="1"/>
  <c r="K1171" s="1"/>
  <c r="K1174" s="1"/>
  <c r="K1177" s="1"/>
  <c r="K1180" s="1"/>
  <c r="K1183" s="1"/>
  <c r="K1186" s="1"/>
  <c r="K1189" s="1"/>
  <c r="K1192" s="1"/>
  <c r="K1195" s="1"/>
  <c r="K1198" s="1"/>
  <c r="K1201" s="1"/>
  <c r="K1204" s="1"/>
  <c r="K1207" s="1"/>
  <c r="K1210" s="1"/>
  <c r="D1052"/>
  <c r="D1054" s="1"/>
  <c r="D1051"/>
  <c r="D1053" s="1"/>
  <c r="D1055" s="1"/>
  <c r="K1049"/>
  <c r="K1051" s="1"/>
  <c r="K1053" s="1"/>
  <c r="X1048"/>
  <c r="K1044"/>
  <c r="K1046" s="1"/>
  <c r="D1044"/>
  <c r="D1046" s="1"/>
  <c r="D1043"/>
  <c r="D1045" s="1"/>
  <c r="D1047" s="1"/>
  <c r="X1040"/>
  <c r="K1036"/>
  <c r="K1038" s="1"/>
  <c r="D1036"/>
  <c r="D1038" s="1"/>
  <c r="D1035"/>
  <c r="D1037" s="1"/>
  <c r="D1039" s="1"/>
  <c r="X1032"/>
  <c r="K1028"/>
  <c r="K1030" s="1"/>
  <c r="D1028"/>
  <c r="D1030" s="1"/>
  <c r="D1027"/>
  <c r="D1029" s="1"/>
  <c r="D1031" s="1"/>
  <c r="X1024"/>
  <c r="K1020"/>
  <c r="K1022" s="1"/>
  <c r="D1020"/>
  <c r="D1022" s="1"/>
  <c r="D1019"/>
  <c r="D1021" s="1"/>
  <c r="D1023" s="1"/>
  <c r="X1016"/>
  <c r="K1012"/>
  <c r="K1014" s="1"/>
  <c r="D1012"/>
  <c r="D1014" s="1"/>
  <c r="D1011"/>
  <c r="D1013" s="1"/>
  <c r="D1015" s="1"/>
  <c r="X1008"/>
  <c r="K1004"/>
  <c r="K1006" s="1"/>
  <c r="D1004"/>
  <c r="D1006" s="1"/>
  <c r="D1003"/>
  <c r="D1005" s="1"/>
  <c r="D1007" s="1"/>
  <c r="X1000"/>
  <c r="K996"/>
  <c r="K998" s="1"/>
  <c r="D996"/>
  <c r="D998" s="1"/>
  <c r="D995"/>
  <c r="D997" s="1"/>
  <c r="D999" s="1"/>
  <c r="K993"/>
  <c r="K995" s="1"/>
  <c r="K997" s="1"/>
  <c r="K999" s="1"/>
  <c r="X992"/>
  <c r="K988"/>
  <c r="K990" s="1"/>
  <c r="D988"/>
  <c r="D990" s="1"/>
  <c r="D987"/>
  <c r="D989" s="1"/>
  <c r="D991" s="1"/>
  <c r="K985"/>
  <c r="K987" s="1"/>
  <c r="K989" s="1"/>
  <c r="K991" s="1"/>
  <c r="X984"/>
  <c r="K980"/>
  <c r="K982" s="1"/>
  <c r="D980"/>
  <c r="D982" s="1"/>
  <c r="D979"/>
  <c r="D981" s="1"/>
  <c r="D983" s="1"/>
  <c r="K977"/>
  <c r="K979" s="1"/>
  <c r="K981" s="1"/>
  <c r="K983" s="1"/>
  <c r="X976"/>
  <c r="D972"/>
  <c r="D974" s="1"/>
  <c r="D971"/>
  <c r="D973" s="1"/>
  <c r="D975" s="1"/>
  <c r="X968"/>
  <c r="K964"/>
  <c r="K966" s="1"/>
  <c r="K970" s="1"/>
  <c r="K972" s="1"/>
  <c r="K974" s="1"/>
  <c r="D964"/>
  <c r="D966" s="1"/>
  <c r="D963"/>
  <c r="D965" s="1"/>
  <c r="D967" s="1"/>
  <c r="X960"/>
  <c r="K956"/>
  <c r="K958" s="1"/>
  <c r="D956"/>
  <c r="D958" s="1"/>
  <c r="D955"/>
  <c r="D957" s="1"/>
  <c r="D959" s="1"/>
  <c r="X952"/>
  <c r="K948"/>
  <c r="K950" s="1"/>
  <c r="D948"/>
  <c r="D950" s="1"/>
  <c r="D947"/>
  <c r="D949" s="1"/>
  <c r="D951" s="1"/>
  <c r="X944"/>
  <c r="K940"/>
  <c r="K942" s="1"/>
  <c r="D940"/>
  <c r="D942" s="1"/>
  <c r="D939"/>
  <c r="D941" s="1"/>
  <c r="D943" s="1"/>
  <c r="X936"/>
  <c r="K932"/>
  <c r="K934" s="1"/>
  <c r="D932"/>
  <c r="D934" s="1"/>
  <c r="D931"/>
  <c r="D933" s="1"/>
  <c r="D935" s="1"/>
  <c r="X928"/>
  <c r="X920"/>
  <c r="K1240" l="1"/>
  <c r="K1243" s="1"/>
  <c r="K1246" s="1"/>
  <c r="K1249" s="1"/>
  <c r="K1252" s="1"/>
  <c r="K1255" s="1"/>
  <c r="K1258" s="1"/>
  <c r="K1261" s="1"/>
  <c r="K1264" s="1"/>
  <c r="K1267" s="1"/>
  <c r="K1270" s="1"/>
  <c r="K1273" s="1"/>
  <c r="K1276" s="1"/>
  <c r="K1279" s="1"/>
  <c r="K1213"/>
  <c r="K1216" s="1"/>
  <c r="K1219" s="1"/>
  <c r="K1222" s="1"/>
  <c r="K1225" s="1"/>
  <c r="K1228" s="1"/>
  <c r="K1231" s="1"/>
  <c r="K1234" s="1"/>
  <c r="K1237" s="1"/>
  <c r="K1055"/>
  <c r="K1058" s="1"/>
  <c r="K1061" s="1"/>
  <c r="K1064" s="1"/>
  <c r="K1067" s="1"/>
  <c r="K1070" s="1"/>
  <c r="K1073" s="1"/>
  <c r="K1076" s="1"/>
  <c r="K1079" s="1"/>
  <c r="K1082" s="1"/>
  <c r="K1085" s="1"/>
  <c r="K1088" s="1"/>
  <c r="K1091" s="1"/>
  <c r="K1094" s="1"/>
  <c r="K1097" s="1"/>
  <c r="K1100" s="1"/>
  <c r="K1103" s="1"/>
  <c r="K1106" s="1"/>
  <c r="K1109" s="1"/>
  <c r="K1112" s="1"/>
  <c r="K1115" s="1"/>
  <c r="K1118" s="1"/>
  <c r="K1121" s="1"/>
  <c r="K1124" s="1"/>
  <c r="K1127" s="1"/>
  <c r="K1130" s="1"/>
  <c r="K1133" s="1"/>
  <c r="K1136" s="1"/>
  <c r="K1139" s="1"/>
  <c r="K1142" s="1"/>
  <c r="K1145" s="1"/>
  <c r="K1148" s="1"/>
  <c r="K1151" s="1"/>
  <c r="K1154" s="1"/>
  <c r="K1157" s="1"/>
  <c r="K1160" s="1"/>
  <c r="K1163" s="1"/>
  <c r="K1166" s="1"/>
  <c r="K1169" s="1"/>
  <c r="K1172" s="1"/>
  <c r="K1175" s="1"/>
  <c r="K1178" s="1"/>
  <c r="K1181" s="1"/>
  <c r="K1184" s="1"/>
  <c r="K1187" s="1"/>
  <c r="K1190" s="1"/>
  <c r="K1193" s="1"/>
  <c r="K1196" s="1"/>
  <c r="K1199" s="1"/>
  <c r="K1202" s="1"/>
  <c r="K1205" s="1"/>
  <c r="K1208" s="1"/>
  <c r="K1211" s="1"/>
  <c r="K1214" s="1"/>
  <c r="K1217" s="1"/>
  <c r="K1220" s="1"/>
  <c r="K1223" s="1"/>
  <c r="K1226" s="1"/>
  <c r="K1229" s="1"/>
  <c r="K1232" s="1"/>
  <c r="K1235" s="1"/>
  <c r="K1238" s="1"/>
  <c r="K1241" s="1"/>
  <c r="K1244" s="1"/>
  <c r="K1247" s="1"/>
  <c r="K1250" s="1"/>
  <c r="K1253" s="1"/>
  <c r="K1256" s="1"/>
  <c r="K1259" s="1"/>
  <c r="K1262" s="1"/>
  <c r="K1265" s="1"/>
  <c r="K1268" s="1"/>
  <c r="K1271" s="1"/>
  <c r="K1274" s="1"/>
  <c r="K1277" s="1"/>
  <c r="K1280" s="1"/>
  <c r="K1056"/>
  <c r="K1059" s="1"/>
  <c r="K1062" s="1"/>
  <c r="K1065" s="1"/>
  <c r="K1068" s="1"/>
  <c r="K1071" s="1"/>
  <c r="K1074" s="1"/>
  <c r="K1077" s="1"/>
  <c r="K1080" s="1"/>
  <c r="K1083" s="1"/>
  <c r="K1086" s="1"/>
  <c r="K1089" s="1"/>
  <c r="K1092" s="1"/>
  <c r="K1095" s="1"/>
  <c r="K1098" s="1"/>
  <c r="K1101" s="1"/>
  <c r="K1104" s="1"/>
  <c r="K1107" s="1"/>
  <c r="K1110" s="1"/>
  <c r="K1113" s="1"/>
  <c r="K1116" s="1"/>
  <c r="K1119" s="1"/>
  <c r="K1122" s="1"/>
  <c r="K1125" s="1"/>
  <c r="K1128" s="1"/>
  <c r="K1131" s="1"/>
  <c r="K1134" s="1"/>
  <c r="K1137" s="1"/>
  <c r="K1140" s="1"/>
  <c r="K1143" s="1"/>
  <c r="K1146" s="1"/>
  <c r="K1149" s="1"/>
  <c r="K1152" s="1"/>
  <c r="K1155" s="1"/>
  <c r="K1158" s="1"/>
  <c r="K1161" s="1"/>
  <c r="K1164" s="1"/>
  <c r="K1167" s="1"/>
  <c r="K1170" s="1"/>
  <c r="K1173" s="1"/>
  <c r="K1176" s="1"/>
  <c r="K1179" s="1"/>
  <c r="K1182" s="1"/>
  <c r="Y323"/>
  <c r="Y376"/>
  <c r="K1185" l="1"/>
  <c r="K1188" s="1"/>
  <c r="K1191" s="1"/>
  <c r="K1194" s="1"/>
  <c r="K1197" s="1"/>
  <c r="K1200" s="1"/>
  <c r="K1203" s="1"/>
  <c r="K1206" s="1"/>
  <c r="K1209" s="1"/>
  <c r="K1239" s="1"/>
  <c r="K1242" s="1"/>
  <c r="K1245" s="1"/>
  <c r="K1248" s="1"/>
  <c r="K1251" s="1"/>
  <c r="K1254" s="1"/>
  <c r="K1257" s="1"/>
  <c r="K1260" s="1"/>
  <c r="K1263" s="1"/>
  <c r="K1266" s="1"/>
  <c r="K1269" s="1"/>
  <c r="K1272" s="1"/>
  <c r="K1275" s="1"/>
  <c r="K1278" s="1"/>
  <c r="K1281" s="1"/>
  <c r="K1212"/>
  <c r="K1215" s="1"/>
  <c r="K1218" s="1"/>
  <c r="K1221" s="1"/>
  <c r="K1224" s="1"/>
  <c r="K1227" s="1"/>
  <c r="K1230" s="1"/>
  <c r="K1233" s="1"/>
  <c r="K1236" s="1"/>
  <c r="W698"/>
  <c r="W694"/>
  <c r="W697" s="1"/>
  <c r="W692"/>
  <c r="W688"/>
  <c r="W689" s="1"/>
  <c r="W685"/>
  <c r="W675"/>
  <c r="W676" s="1"/>
  <c r="W671"/>
  <c r="W672" s="1"/>
  <c r="W674" s="1"/>
  <c r="W699" l="1"/>
  <c r="W700"/>
  <c r="W695"/>
  <c r="W696" s="1"/>
  <c r="E424"/>
  <c r="E425" s="1"/>
  <c r="E421"/>
  <c r="E413"/>
  <c r="E404"/>
  <c r="E409" s="1"/>
  <c r="E411" s="1"/>
  <c r="E399"/>
  <c r="E412" s="1"/>
  <c r="E416" s="1"/>
  <c r="E396"/>
  <c r="E398" s="1"/>
  <c r="E395"/>
  <c r="E407" s="1"/>
  <c r="E426" s="1"/>
  <c r="J393"/>
  <c r="J400" s="1"/>
  <c r="J407" s="1"/>
  <c r="J414" s="1"/>
  <c r="J421" s="1"/>
  <c r="J428" s="1"/>
  <c r="D369"/>
  <c r="J386"/>
  <c r="J395" s="1"/>
  <c r="J402" s="1"/>
  <c r="J409" s="1"/>
  <c r="J416" s="1"/>
  <c r="J423" s="1"/>
  <c r="J385"/>
  <c r="J387" s="1"/>
  <c r="J396" s="1"/>
  <c r="J403" s="1"/>
  <c r="J410" s="1"/>
  <c r="J417" s="1"/>
  <c r="J424" s="1"/>
  <c r="J382"/>
  <c r="J391" s="1"/>
  <c r="J398" s="1"/>
  <c r="J405" s="1"/>
  <c r="J412" s="1"/>
  <c r="J419" s="1"/>
  <c r="J426" s="1"/>
  <c r="J381"/>
  <c r="J383" s="1"/>
  <c r="J392" s="1"/>
  <c r="J399" s="1"/>
  <c r="J406" s="1"/>
  <c r="J413" s="1"/>
  <c r="J420" s="1"/>
  <c r="J427" s="1"/>
  <c r="L289"/>
  <c r="X289" s="1"/>
  <c r="E278"/>
  <c r="E252"/>
  <c r="E257" s="1"/>
  <c r="L238"/>
  <c r="X238" s="1"/>
  <c r="L237"/>
  <c r="X237" s="1"/>
  <c r="L236"/>
  <c r="X236" s="1"/>
  <c r="E232"/>
  <c r="E235" s="1"/>
  <c r="E226"/>
  <c r="E225"/>
  <c r="E224"/>
  <c r="E236" s="1"/>
  <c r="E247" s="1"/>
  <c r="E251" s="1"/>
  <c r="E223"/>
  <c r="E227" s="1"/>
  <c r="E209"/>
  <c r="L200"/>
  <c r="X200" s="1"/>
  <c r="D365"/>
  <c r="D394" s="1"/>
  <c r="D362"/>
  <c r="L192"/>
  <c r="X192" s="1"/>
  <c r="E192"/>
  <c r="X181"/>
  <c r="X182"/>
  <c r="X183"/>
  <c r="X184"/>
  <c r="X185"/>
  <c r="X187"/>
  <c r="X189"/>
  <c r="X190"/>
  <c r="X180"/>
  <c r="L188"/>
  <c r="X188" s="1"/>
  <c r="E188"/>
  <c r="E205" s="1"/>
  <c r="E218" s="1"/>
  <c r="E187"/>
  <c r="E211" s="1"/>
  <c r="L186"/>
  <c r="X186" s="1"/>
  <c r="D189"/>
  <c r="D368" s="1"/>
  <c r="D359"/>
  <c r="W711"/>
  <c r="W852"/>
  <c r="W902"/>
  <c r="W903"/>
  <c r="X903" s="1"/>
  <c r="X462"/>
  <c r="W61"/>
  <c r="W670"/>
  <c r="W669"/>
  <c r="W664"/>
  <c r="W663"/>
  <c r="W103"/>
  <c r="W833"/>
  <c r="W830"/>
  <c r="O734"/>
  <c r="X734"/>
  <c r="W648"/>
  <c r="W125"/>
  <c r="W118"/>
  <c r="W112"/>
  <c r="W89"/>
  <c r="W51"/>
  <c r="L51"/>
  <c r="W31"/>
  <c r="X731"/>
  <c r="X442"/>
  <c r="W912"/>
  <c r="X912" s="1"/>
  <c r="W911"/>
  <c r="X911" s="1"/>
  <c r="W910"/>
  <c r="X910" s="1"/>
  <c r="X913"/>
  <c r="X915"/>
  <c r="X916"/>
  <c r="X917"/>
  <c r="X918"/>
  <c r="X909"/>
  <c r="X908"/>
  <c r="X906"/>
  <c r="X899"/>
  <c r="X887"/>
  <c r="X886"/>
  <c r="X885"/>
  <c r="X907"/>
  <c r="W900"/>
  <c r="X900" s="1"/>
  <c r="W896"/>
  <c r="X896" s="1"/>
  <c r="W894"/>
  <c r="X894" s="1"/>
  <c r="W895"/>
  <c r="X895" s="1"/>
  <c r="W893"/>
  <c r="X893" s="1"/>
  <c r="W889"/>
  <c r="X889" s="1"/>
  <c r="X891"/>
  <c r="X892"/>
  <c r="X890"/>
  <c r="X888"/>
  <c r="W510"/>
  <c r="X510" s="1"/>
  <c r="W883"/>
  <c r="X883" s="1"/>
  <c r="W882"/>
  <c r="X882" s="1"/>
  <c r="X880"/>
  <c r="X879"/>
  <c r="X881"/>
  <c r="X877"/>
  <c r="X876"/>
  <c r="X875"/>
  <c r="X874"/>
  <c r="X873"/>
  <c r="X872"/>
  <c r="W382" l="1"/>
  <c r="X382" s="1"/>
  <c r="W381"/>
  <c r="X381" s="1"/>
  <c r="W383"/>
  <c r="E405"/>
  <c r="J394"/>
  <c r="J401" s="1"/>
  <c r="J408" s="1"/>
  <c r="J415" s="1"/>
  <c r="J422" s="1"/>
  <c r="J429" s="1"/>
  <c r="J397"/>
  <c r="J404" s="1"/>
  <c r="J411" s="1"/>
  <c r="J418" s="1"/>
  <c r="J425" s="1"/>
  <c r="E253"/>
  <c r="E217"/>
  <c r="E215"/>
  <c r="E202"/>
  <c r="X51"/>
  <c r="W736"/>
  <c r="X736" s="1"/>
  <c r="J736"/>
  <c r="W870"/>
  <c r="X870" s="1"/>
  <c r="W853"/>
  <c r="X853" s="1"/>
  <c r="W849"/>
  <c r="W837"/>
  <c r="X837" s="1"/>
  <c r="W835"/>
  <c r="X835" s="1"/>
  <c r="W834"/>
  <c r="X834" s="1"/>
  <c r="W832"/>
  <c r="X832" s="1"/>
  <c r="W827"/>
  <c r="X827" s="1"/>
  <c r="W823"/>
  <c r="W818"/>
  <c r="X818" s="1"/>
  <c r="W815"/>
  <c r="X815" s="1"/>
  <c r="W808"/>
  <c r="X808" s="1"/>
  <c r="X806"/>
  <c r="X809"/>
  <c r="X810"/>
  <c r="X811"/>
  <c r="X812"/>
  <c r="X813"/>
  <c r="X814"/>
  <c r="X817"/>
  <c r="X819"/>
  <c r="X820"/>
  <c r="X821"/>
  <c r="X822"/>
  <c r="X823"/>
  <c r="X824"/>
  <c r="X825"/>
  <c r="X826"/>
  <c r="X828"/>
  <c r="X829"/>
  <c r="X830"/>
  <c r="X831"/>
  <c r="X833"/>
  <c r="X836"/>
  <c r="X838"/>
  <c r="X839"/>
  <c r="X842"/>
  <c r="X843"/>
  <c r="X844"/>
  <c r="X845"/>
  <c r="X846"/>
  <c r="X847"/>
  <c r="X848"/>
  <c r="X850"/>
  <c r="X851"/>
  <c r="X852"/>
  <c r="X854"/>
  <c r="X855"/>
  <c r="X856"/>
  <c r="X857"/>
  <c r="X858"/>
  <c r="X859"/>
  <c r="X860"/>
  <c r="X861"/>
  <c r="X862"/>
  <c r="X863"/>
  <c r="X864"/>
  <c r="X865"/>
  <c r="X866"/>
  <c r="X867"/>
  <c r="X868"/>
  <c r="X869"/>
  <c r="X871"/>
  <c r="X805"/>
  <c r="W385" l="1"/>
  <c r="W386" s="1"/>
  <c r="X386" s="1"/>
  <c r="X383"/>
  <c r="W128"/>
  <c r="X128" s="1"/>
  <c r="K128"/>
  <c r="K132" s="1"/>
  <c r="K127"/>
  <c r="K131" s="1"/>
  <c r="J127"/>
  <c r="X760"/>
  <c r="X761"/>
  <c r="X763"/>
  <c r="X764"/>
  <c r="X765"/>
  <c r="X766"/>
  <c r="X767"/>
  <c r="X768"/>
  <c r="X769"/>
  <c r="X770"/>
  <c r="X772"/>
  <c r="X774"/>
  <c r="X775"/>
  <c r="X776"/>
  <c r="X777"/>
  <c r="X778"/>
  <c r="X779"/>
  <c r="X780"/>
  <c r="X781"/>
  <c r="X782"/>
  <c r="X783"/>
  <c r="X784"/>
  <c r="X785"/>
  <c r="X786"/>
  <c r="X787"/>
  <c r="X788"/>
  <c r="X789"/>
  <c r="X790"/>
  <c r="X791"/>
  <c r="X792"/>
  <c r="X793"/>
  <c r="X794"/>
  <c r="X795"/>
  <c r="X796"/>
  <c r="X797"/>
  <c r="X799"/>
  <c r="X801"/>
  <c r="X802"/>
  <c r="X803"/>
  <c r="X804"/>
  <c r="W756"/>
  <c r="X756" s="1"/>
  <c r="W740"/>
  <c r="X740" s="1"/>
  <c r="X746"/>
  <c r="X747"/>
  <c r="X748"/>
  <c r="X749"/>
  <c r="X750"/>
  <c r="X751"/>
  <c r="X752"/>
  <c r="X753"/>
  <c r="X754"/>
  <c r="X755"/>
  <c r="X757"/>
  <c r="X758"/>
  <c r="X737"/>
  <c r="X739"/>
  <c r="X742"/>
  <c r="X743"/>
  <c r="X744"/>
  <c r="X745"/>
  <c r="X733"/>
  <c r="W732"/>
  <c r="X732" s="1"/>
  <c r="W727"/>
  <c r="X727" s="1"/>
  <c r="W725"/>
  <c r="X725" s="1"/>
  <c r="W723"/>
  <c r="X723" s="1"/>
  <c r="X730"/>
  <c r="X729"/>
  <c r="X728"/>
  <c r="X724"/>
  <c r="X722"/>
  <c r="X721"/>
  <c r="X718"/>
  <c r="W709"/>
  <c r="X709" s="1"/>
  <c r="W708"/>
  <c r="X708" s="1"/>
  <c r="X712"/>
  <c r="X713"/>
  <c r="X714"/>
  <c r="X715"/>
  <c r="X717"/>
  <c r="X700"/>
  <c r="X701"/>
  <c r="X702"/>
  <c r="X703"/>
  <c r="X704"/>
  <c r="X705"/>
  <c r="X706"/>
  <c r="X707"/>
  <c r="X710"/>
  <c r="X687"/>
  <c r="X688"/>
  <c r="X689"/>
  <c r="X690"/>
  <c r="X691"/>
  <c r="X692"/>
  <c r="X693"/>
  <c r="X694"/>
  <c r="X695"/>
  <c r="X696"/>
  <c r="X697"/>
  <c r="X698"/>
  <c r="X699"/>
  <c r="X669"/>
  <c r="X670"/>
  <c r="X671"/>
  <c r="X672"/>
  <c r="X673"/>
  <c r="X674"/>
  <c r="X675"/>
  <c r="X676"/>
  <c r="X677"/>
  <c r="X678"/>
  <c r="X679"/>
  <c r="X680"/>
  <c r="X681"/>
  <c r="X682"/>
  <c r="X683"/>
  <c r="X684"/>
  <c r="X685"/>
  <c r="X686"/>
  <c r="W659"/>
  <c r="W388" l="1"/>
  <c r="X388" s="1"/>
  <c r="W389"/>
  <c r="X389" s="1"/>
  <c r="W387"/>
  <c r="X387" s="1"/>
  <c r="X385"/>
  <c r="X659"/>
  <c r="X660"/>
  <c r="X661"/>
  <c r="X662"/>
  <c r="X663"/>
  <c r="X664"/>
  <c r="X665"/>
  <c r="X666"/>
  <c r="X667"/>
  <c r="X668"/>
  <c r="X658"/>
  <c r="X657"/>
  <c r="W650"/>
  <c r="X650" s="1"/>
  <c r="X648"/>
  <c r="X649"/>
  <c r="X651"/>
  <c r="X652"/>
  <c r="X654"/>
  <c r="X655"/>
  <c r="X656"/>
  <c r="X647"/>
  <c r="W646"/>
  <c r="X646" s="1"/>
  <c r="X645"/>
  <c r="W637"/>
  <c r="X637" s="1"/>
  <c r="X632"/>
  <c r="X633"/>
  <c r="X634"/>
  <c r="X635"/>
  <c r="X638"/>
  <c r="X639"/>
  <c r="X640"/>
  <c r="X641"/>
  <c r="X642"/>
  <c r="X643"/>
  <c r="X644"/>
  <c r="X616"/>
  <c r="X617"/>
  <c r="X618"/>
  <c r="X619"/>
  <c r="X620"/>
  <c r="X621"/>
  <c r="X622"/>
  <c r="X624"/>
  <c r="X625"/>
  <c r="X626"/>
  <c r="X627"/>
  <c r="X628"/>
  <c r="X629"/>
  <c r="X630"/>
  <c r="X631"/>
  <c r="X592"/>
  <c r="X595"/>
  <c r="X597"/>
  <c r="X598"/>
  <c r="X599"/>
  <c r="X600"/>
  <c r="X601"/>
  <c r="X602"/>
  <c r="X603"/>
  <c r="X604"/>
  <c r="X605"/>
  <c r="X606"/>
  <c r="X607"/>
  <c r="X608"/>
  <c r="X609"/>
  <c r="X610"/>
  <c r="X611"/>
  <c r="X612"/>
  <c r="X613"/>
  <c r="X614"/>
  <c r="X591"/>
  <c r="X590"/>
  <c r="X589"/>
  <c r="X588"/>
  <c r="X587"/>
  <c r="X586"/>
  <c r="X585"/>
  <c r="X584"/>
  <c r="X562"/>
  <c r="X563"/>
  <c r="X564"/>
  <c r="X565"/>
  <c r="X566"/>
  <c r="X567"/>
  <c r="X570"/>
  <c r="X571"/>
  <c r="X572"/>
  <c r="X573"/>
  <c r="X574"/>
  <c r="X575"/>
  <c r="X576"/>
  <c r="X577"/>
  <c r="X578"/>
  <c r="X579"/>
  <c r="X580"/>
  <c r="X581"/>
  <c r="X582"/>
  <c r="X583"/>
  <c r="X560"/>
  <c r="X559"/>
  <c r="W549"/>
  <c r="X549" s="1"/>
  <c r="W540"/>
  <c r="X540" s="1"/>
  <c r="X533"/>
  <c r="X534"/>
  <c r="X535"/>
  <c r="X536"/>
  <c r="X537"/>
  <c r="X538"/>
  <c r="X539"/>
  <c r="X541"/>
  <c r="X542"/>
  <c r="X543"/>
  <c r="X544"/>
  <c r="X545"/>
  <c r="X546"/>
  <c r="X547"/>
  <c r="X548"/>
  <c r="X550"/>
  <c r="X551"/>
  <c r="X552"/>
  <c r="X554"/>
  <c r="X555"/>
  <c r="X556"/>
  <c r="X557"/>
  <c r="W526"/>
  <c r="X526" s="1"/>
  <c r="X520"/>
  <c r="X521"/>
  <c r="X522"/>
  <c r="X523"/>
  <c r="X524"/>
  <c r="X525"/>
  <c r="X527"/>
  <c r="X529"/>
  <c r="X531"/>
  <c r="X532"/>
  <c r="X519"/>
  <c r="X518"/>
  <c r="X517"/>
  <c r="W516"/>
  <c r="X516" s="1"/>
  <c r="X515"/>
  <c r="X514"/>
  <c r="X513"/>
  <c r="X512"/>
  <c r="X501"/>
  <c r="X511"/>
  <c r="X509"/>
  <c r="W507"/>
  <c r="X507" s="1"/>
  <c r="X506"/>
  <c r="X505"/>
  <c r="W504"/>
  <c r="X504" s="1"/>
  <c r="X503"/>
  <c r="X431"/>
  <c r="X502"/>
  <c r="X500"/>
  <c r="X497"/>
  <c r="W496"/>
  <c r="X496" s="1"/>
  <c r="W495"/>
  <c r="X495" s="1"/>
  <c r="W494"/>
  <c r="X494" s="1"/>
  <c r="W490"/>
  <c r="X490" s="1"/>
  <c r="W488"/>
  <c r="X488" s="1"/>
  <c r="W489"/>
  <c r="W492" s="1"/>
  <c r="W487"/>
  <c r="X487" s="1"/>
  <c r="W486"/>
  <c r="X486" s="1"/>
  <c r="X479"/>
  <c r="X480"/>
  <c r="X478"/>
  <c r="X477"/>
  <c r="W475"/>
  <c r="X475" s="1"/>
  <c r="X474"/>
  <c r="X473"/>
  <c r="X460"/>
  <c r="X459"/>
  <c r="X458"/>
  <c r="X457"/>
  <c r="W443"/>
  <c r="W444" s="1"/>
  <c r="X435"/>
  <c r="W440"/>
  <c r="W441" s="1"/>
  <c r="X439"/>
  <c r="X308"/>
  <c r="Z175"/>
  <c r="X134"/>
  <c r="W104"/>
  <c r="W106" s="1"/>
  <c r="X106" s="1"/>
  <c r="W74"/>
  <c r="X74" s="1"/>
  <c r="X73"/>
  <c r="W69"/>
  <c r="X69" s="1"/>
  <c r="W64"/>
  <c r="X64" s="1"/>
  <c r="X42"/>
  <c r="X138"/>
  <c r="X139"/>
  <c r="X141"/>
  <c r="X142"/>
  <c r="X143"/>
  <c r="X144"/>
  <c r="X147"/>
  <c r="X148"/>
  <c r="X149"/>
  <c r="X150"/>
  <c r="X151"/>
  <c r="X152"/>
  <c r="X154"/>
  <c r="X155"/>
  <c r="X156"/>
  <c r="X157"/>
  <c r="X158"/>
  <c r="X161"/>
  <c r="X162"/>
  <c r="X163"/>
  <c r="X164"/>
  <c r="X165"/>
  <c r="X166"/>
  <c r="X167"/>
  <c r="X168"/>
  <c r="X169"/>
  <c r="X291"/>
  <c r="X293"/>
  <c r="X294"/>
  <c r="X295"/>
  <c r="X296"/>
  <c r="X297"/>
  <c r="X298"/>
  <c r="X299"/>
  <c r="X300"/>
  <c r="X301"/>
  <c r="X302"/>
  <c r="X303"/>
  <c r="X304"/>
  <c r="X305"/>
  <c r="X306"/>
  <c r="X307"/>
  <c r="X309"/>
  <c r="X310"/>
  <c r="X320"/>
  <c r="X321"/>
  <c r="X322"/>
  <c r="X323"/>
  <c r="X324"/>
  <c r="X325"/>
  <c r="X326"/>
  <c r="X327"/>
  <c r="X354"/>
  <c r="X356"/>
  <c r="X126"/>
  <c r="X127"/>
  <c r="X135"/>
  <c r="X136"/>
  <c r="X125"/>
  <c r="X124"/>
  <c r="X118"/>
  <c r="X114"/>
  <c r="X113"/>
  <c r="X109"/>
  <c r="X108"/>
  <c r="X107"/>
  <c r="X103"/>
  <c r="X94"/>
  <c r="X79"/>
  <c r="X78"/>
  <c r="X61"/>
  <c r="X57"/>
  <c r="X901"/>
  <c r="X898"/>
  <c r="W392" l="1"/>
  <c r="X392" s="1"/>
  <c r="W393"/>
  <c r="X393" s="1"/>
  <c r="W390"/>
  <c r="X390" s="1"/>
  <c r="W391"/>
  <c r="X391" s="1"/>
  <c r="X489"/>
  <c r="W491"/>
  <c r="X492"/>
  <c r="W493"/>
  <c r="X493" s="1"/>
  <c r="X444"/>
  <c r="W447"/>
  <c r="W971" i="5" s="1"/>
  <c r="X971" s="1"/>
  <c r="X2912" s="1"/>
  <c r="X104" i="2"/>
  <c r="W105"/>
  <c r="X105" s="1"/>
  <c r="X440"/>
  <c r="X443"/>
  <c r="X447"/>
  <c r="X491"/>
  <c r="W394" l="1"/>
  <c r="X394" s="1"/>
  <c r="W397" l="1"/>
  <c r="X397" s="1"/>
  <c r="W396"/>
  <c r="X396" s="1"/>
  <c r="W398"/>
  <c r="X398" s="1"/>
  <c r="W395"/>
  <c r="X395" s="1"/>
  <c r="W399"/>
  <c r="X399" s="1"/>
  <c r="W401" l="1"/>
  <c r="X401" s="1"/>
  <c r="W402"/>
  <c r="X402" s="1"/>
  <c r="W403"/>
  <c r="X403" s="1"/>
  <c r="W400"/>
  <c r="X400" s="1"/>
  <c r="W448"/>
  <c r="X448" s="1"/>
  <c r="W437"/>
  <c r="X437" s="1"/>
  <c r="W434"/>
  <c r="X434" s="1"/>
  <c r="W95"/>
  <c r="X95" s="1"/>
  <c r="X87"/>
  <c r="X86"/>
  <c r="X85"/>
  <c r="O85"/>
  <c r="X84"/>
  <c r="X83"/>
  <c r="W76"/>
  <c r="X72"/>
  <c r="X65"/>
  <c r="X60"/>
  <c r="W59"/>
  <c r="X59" s="1"/>
  <c r="X54"/>
  <c r="X53"/>
  <c r="X484"/>
  <c r="X482"/>
  <c r="X476"/>
  <c r="W472"/>
  <c r="X472" s="1"/>
  <c r="X471"/>
  <c r="X470"/>
  <c r="X468"/>
  <c r="W466"/>
  <c r="X466" s="1"/>
  <c r="W463"/>
  <c r="X463" s="1"/>
  <c r="X452"/>
  <c r="W451"/>
  <c r="X451" s="1"/>
  <c r="W404" l="1"/>
  <c r="X404" s="1"/>
  <c r="W60"/>
  <c r="W86"/>
  <c r="W53"/>
  <c r="W54"/>
  <c r="W72"/>
  <c r="X71"/>
  <c r="W406" l="1"/>
  <c r="X406" s="1"/>
  <c r="W405"/>
  <c r="X405" s="1"/>
  <c r="W407"/>
  <c r="X407" s="1"/>
  <c r="W408"/>
  <c r="X408" s="1"/>
  <c r="D337"/>
  <c r="D338" s="1"/>
  <c r="D351"/>
  <c r="D348"/>
  <c r="D340"/>
  <c r="D350" s="1"/>
  <c r="D335"/>
  <c r="W409" l="1"/>
  <c r="X409" s="1"/>
  <c r="W897"/>
  <c r="X897" s="1"/>
  <c r="W905"/>
  <c r="W456"/>
  <c r="X456" s="1"/>
  <c r="W455"/>
  <c r="X455" s="1"/>
  <c r="X449"/>
  <c r="X446"/>
  <c r="X433"/>
  <c r="X432"/>
  <c r="W121"/>
  <c r="X121" s="1"/>
  <c r="W120"/>
  <c r="X120" s="1"/>
  <c r="W119"/>
  <c r="W117"/>
  <c r="X117" s="1"/>
  <c r="W111"/>
  <c r="X111" s="1"/>
  <c r="W110"/>
  <c r="X110" s="1"/>
  <c r="X102"/>
  <c r="W100"/>
  <c r="X100" s="1"/>
  <c r="W99"/>
  <c r="X99" s="1"/>
  <c r="W98"/>
  <c r="X98" s="1"/>
  <c r="W97"/>
  <c r="X97" s="1"/>
  <c r="W96"/>
  <c r="X96" s="1"/>
  <c r="W93"/>
  <c r="X93" s="1"/>
  <c r="X92"/>
  <c r="X91"/>
  <c r="X90"/>
  <c r="X88"/>
  <c r="W81"/>
  <c r="X81" s="1"/>
  <c r="X80"/>
  <c r="W77"/>
  <c r="X77" s="1"/>
  <c r="X75"/>
  <c r="X70"/>
  <c r="X68"/>
  <c r="X67"/>
  <c r="W63"/>
  <c r="X63" s="1"/>
  <c r="W62"/>
  <c r="X62" s="1"/>
  <c r="X58"/>
  <c r="W55"/>
  <c r="X55" s="1"/>
  <c r="W52"/>
  <c r="W47"/>
  <c r="X26"/>
  <c r="X23"/>
  <c r="X28"/>
  <c r="X31"/>
  <c r="X32"/>
  <c r="X34"/>
  <c r="X38"/>
  <c r="X39"/>
  <c r="X15"/>
  <c r="X17"/>
  <c r="X18"/>
  <c r="W44"/>
  <c r="X44" s="1"/>
  <c r="W43"/>
  <c r="X43" s="1"/>
  <c r="W41"/>
  <c r="X41" s="1"/>
  <c r="W36"/>
  <c r="X36" s="1"/>
  <c r="W35"/>
  <c r="X35" s="1"/>
  <c r="W413" l="1"/>
  <c r="X413" s="1"/>
  <c r="W410"/>
  <c r="X410" s="1"/>
  <c r="W411"/>
  <c r="X411" s="1"/>
  <c r="W412"/>
  <c r="X412" s="1"/>
  <c r="X47"/>
  <c r="X52"/>
  <c r="W82"/>
  <c r="W33"/>
  <c r="X33" s="1"/>
  <c r="W30"/>
  <c r="X30" s="1"/>
  <c r="W29"/>
  <c r="X29" s="1"/>
  <c r="W14"/>
  <c r="X14" s="1"/>
  <c r="W13"/>
  <c r="X13" s="1"/>
  <c r="W12"/>
  <c r="X12" s="1"/>
  <c r="W414" l="1"/>
  <c r="X414" s="1"/>
  <c r="X27"/>
  <c r="K734"/>
  <c r="J734"/>
  <c r="E734"/>
  <c r="K733"/>
  <c r="K732"/>
  <c r="D732"/>
  <c r="D734" s="1"/>
  <c r="D731"/>
  <c r="D733" s="1"/>
  <c r="W416" l="1"/>
  <c r="X416" s="1"/>
  <c r="W418"/>
  <c r="X418" s="1"/>
  <c r="W415"/>
  <c r="X415" s="1"/>
  <c r="W417"/>
  <c r="X417" s="1"/>
  <c r="D736"/>
  <c r="D735"/>
  <c r="O858"/>
  <c r="O857"/>
  <c r="O856"/>
  <c r="J856"/>
  <c r="O855"/>
  <c r="J855"/>
  <c r="W419" l="1"/>
  <c r="X419" s="1"/>
  <c r="X40"/>
  <c r="J44"/>
  <c r="W420" l="1"/>
  <c r="X420" s="1"/>
  <c r="W421"/>
  <c r="X421" s="1"/>
  <c r="W422"/>
  <c r="X422" s="1"/>
  <c r="W423"/>
  <c r="X423" s="1"/>
  <c r="J376"/>
  <c r="J375"/>
  <c r="J378" s="1"/>
  <c r="L355"/>
  <c r="X355" s="1"/>
  <c r="L159"/>
  <c r="X159" s="1"/>
  <c r="L22"/>
  <c r="X22" s="1"/>
  <c r="W424" l="1"/>
  <c r="X424" s="1"/>
  <c r="J377"/>
  <c r="W426" l="1"/>
  <c r="X426" s="1"/>
  <c r="W427"/>
  <c r="X427" s="1"/>
  <c r="W425"/>
  <c r="X425" s="1"/>
  <c r="L16"/>
  <c r="X16" s="1"/>
  <c r="X11"/>
  <c r="W429" l="1"/>
  <c r="X429" s="1"/>
  <c r="L25"/>
  <c r="X25" s="1"/>
  <c r="L82"/>
  <c r="X82" s="1"/>
  <c r="K910"/>
  <c r="L101"/>
  <c r="X101" s="1"/>
  <c r="O851" l="1"/>
  <c r="F850"/>
  <c r="E850"/>
  <c r="L841"/>
  <c r="X841" s="1"/>
  <c r="L849"/>
  <c r="X849" s="1"/>
  <c r="J848"/>
  <c r="L816"/>
  <c r="X816" s="1"/>
  <c r="O844"/>
  <c r="O843"/>
  <c r="F842"/>
  <c r="O842"/>
  <c r="O841"/>
  <c r="O840"/>
  <c r="L840"/>
  <c r="X840" s="1"/>
  <c r="O839"/>
  <c r="O849" s="1"/>
  <c r="O838"/>
  <c r="O837"/>
  <c r="E837"/>
  <c r="O836"/>
  <c r="O835"/>
  <c r="O834"/>
  <c r="E834"/>
  <c r="O833"/>
  <c r="O832"/>
  <c r="J832"/>
  <c r="J834" s="1"/>
  <c r="F832"/>
  <c r="O831"/>
  <c r="F831"/>
  <c r="F834" s="1"/>
  <c r="O830"/>
  <c r="J841" l="1"/>
  <c r="J833"/>
  <c r="J849"/>
  <c r="O829"/>
  <c r="O848" s="1"/>
  <c r="O828"/>
  <c r="O827"/>
  <c r="O850" s="1"/>
  <c r="O826"/>
  <c r="O825"/>
  <c r="O824"/>
  <c r="O823"/>
  <c r="O822"/>
  <c r="O821"/>
  <c r="O820"/>
  <c r="O845" s="1"/>
  <c r="J820"/>
  <c r="F820"/>
  <c r="O819"/>
  <c r="F819"/>
  <c r="F821" s="1"/>
  <c r="O818"/>
  <c r="J818"/>
  <c r="J829" s="1"/>
  <c r="O817"/>
  <c r="O816"/>
  <c r="O847" s="1"/>
  <c r="O815"/>
  <c r="O814"/>
  <c r="J814"/>
  <c r="O813"/>
  <c r="O812"/>
  <c r="O811"/>
  <c r="O810"/>
  <c r="O846" s="1"/>
  <c r="O809"/>
  <c r="J809"/>
  <c r="J811" s="1"/>
  <c r="O808"/>
  <c r="J808"/>
  <c r="J822" s="1"/>
  <c r="O807"/>
  <c r="L807"/>
  <c r="X807" s="1"/>
  <c r="J807"/>
  <c r="J824" l="1"/>
  <c r="J837"/>
  <c r="J817"/>
  <c r="J845"/>
  <c r="J810"/>
  <c r="J819"/>
  <c r="J846" s="1"/>
  <c r="J850" s="1"/>
  <c r="F822"/>
  <c r="J828"/>
  <c r="J813" l="1"/>
  <c r="J835"/>
  <c r="J838" s="1"/>
  <c r="J825"/>
  <c r="J839"/>
  <c r="J812"/>
  <c r="J827"/>
  <c r="J821"/>
  <c r="J831" l="1"/>
  <c r="J842"/>
  <c r="J844"/>
  <c r="J843"/>
  <c r="J836"/>
  <c r="X716"/>
  <c r="K84"/>
  <c r="J83"/>
  <c r="J84" s="1"/>
  <c r="J85" s="1"/>
  <c r="O798"/>
  <c r="O88" l="1"/>
  <c r="K88"/>
  <c r="J88"/>
  <c r="L349" l="1"/>
  <c r="X349" s="1"/>
  <c r="D343"/>
  <c r="D345" s="1"/>
  <c r="E337"/>
  <c r="K325"/>
  <c r="J325"/>
  <c r="E907"/>
  <c r="E757"/>
  <c r="K335"/>
  <c r="K338" s="1"/>
  <c r="K340" s="1"/>
  <c r="J335"/>
  <c r="E331"/>
  <c r="D331"/>
  <c r="D332" s="1"/>
  <c r="D342" s="1"/>
  <c r="D329"/>
  <c r="D344" s="1"/>
  <c r="K326"/>
  <c r="K329" s="1"/>
  <c r="K330" s="1"/>
  <c r="K333" s="1"/>
  <c r="K337" s="1"/>
  <c r="K324"/>
  <c r="J324"/>
  <c r="J326" s="1"/>
  <c r="D326"/>
  <c r="J319"/>
  <c r="J303"/>
  <c r="J302"/>
  <c r="J304" s="1"/>
  <c r="J305" s="1"/>
  <c r="E175"/>
  <c r="E176"/>
  <c r="L160"/>
  <c r="X160" s="1"/>
  <c r="D172"/>
  <c r="D158"/>
  <c r="D142"/>
  <c r="L153"/>
  <c r="X153" s="1"/>
  <c r="L146"/>
  <c r="X146" s="1"/>
  <c r="L145"/>
  <c r="X145" s="1"/>
  <c r="J146"/>
  <c r="J148" s="1"/>
  <c r="K143"/>
  <c r="K149" s="1"/>
  <c r="K156" s="1"/>
  <c r="J143"/>
  <c r="J150" s="1"/>
  <c r="K142"/>
  <c r="J141"/>
  <c r="J153" s="1"/>
  <c r="J156" s="1"/>
  <c r="J164" s="1"/>
  <c r="J291" s="1"/>
  <c r="J298" s="1"/>
  <c r="L140"/>
  <c r="X140" s="1"/>
  <c r="K140"/>
  <c r="K147" s="1"/>
  <c r="J140"/>
  <c r="D139"/>
  <c r="L137"/>
  <c r="X137" s="1"/>
  <c r="K139"/>
  <c r="K146" s="1"/>
  <c r="K167" s="1"/>
  <c r="J139"/>
  <c r="J149" s="1"/>
  <c r="K151"/>
  <c r="K161" s="1"/>
  <c r="K177" s="1"/>
  <c r="K152"/>
  <c r="J152"/>
  <c r="J159" s="1"/>
  <c r="J151"/>
  <c r="K138"/>
  <c r="K145" s="1"/>
  <c r="K137"/>
  <c r="K144" s="1"/>
  <c r="K148" s="1"/>
  <c r="K169" s="1"/>
  <c r="J137"/>
  <c r="J138" s="1"/>
  <c r="J144" s="1"/>
  <c r="J154" s="1"/>
  <c r="J158" s="1"/>
  <c r="J171" s="1"/>
  <c r="J174" s="1"/>
  <c r="J294" s="1"/>
  <c r="D167"/>
  <c r="D322"/>
  <c r="D315"/>
  <c r="D324" s="1"/>
  <c r="G26"/>
  <c r="D105"/>
  <c r="D134"/>
  <c r="L905"/>
  <c r="X905" s="1"/>
  <c r="K178" l="1"/>
  <c r="K186"/>
  <c r="K190" s="1"/>
  <c r="D358"/>
  <c r="D374"/>
  <c r="D353"/>
  <c r="D380" s="1"/>
  <c r="D378"/>
  <c r="D346"/>
  <c r="D357"/>
  <c r="D384" s="1"/>
  <c r="D386" s="1"/>
  <c r="D375"/>
  <c r="K343"/>
  <c r="K344"/>
  <c r="K345" s="1"/>
  <c r="K346" s="1"/>
  <c r="K339"/>
  <c r="K342" s="1"/>
  <c r="D352"/>
  <c r="D325"/>
  <c r="D355" s="1"/>
  <c r="D382" s="1"/>
  <c r="D397" s="1"/>
  <c r="J178"/>
  <c r="J360" s="1"/>
  <c r="J355" s="1"/>
  <c r="J177"/>
  <c r="J359" s="1"/>
  <c r="J361" s="1"/>
  <c r="K150"/>
  <c r="J329"/>
  <c r="J332" s="1"/>
  <c r="K331"/>
  <c r="K154"/>
  <c r="K166" s="1"/>
  <c r="J161"/>
  <c r="J169"/>
  <c r="J172"/>
  <c r="J293" s="1"/>
  <c r="J160"/>
  <c r="J165" s="1"/>
  <c r="J167"/>
  <c r="K168"/>
  <c r="J175"/>
  <c r="K153"/>
  <c r="K158" s="1"/>
  <c r="K171" s="1"/>
  <c r="K295" s="1"/>
  <c r="K157"/>
  <c r="K165" s="1"/>
  <c r="K173" s="1"/>
  <c r="K160"/>
  <c r="K162"/>
  <c r="J166"/>
  <c r="J155"/>
  <c r="J168" s="1"/>
  <c r="K155"/>
  <c r="J145"/>
  <c r="J142"/>
  <c r="K141"/>
  <c r="J147"/>
  <c r="D728"/>
  <c r="D730" s="1"/>
  <c r="J185" l="1"/>
  <c r="J367" s="1"/>
  <c r="J357"/>
  <c r="K194"/>
  <c r="K198" s="1"/>
  <c r="K205" s="1"/>
  <c r="K218" s="1"/>
  <c r="K369"/>
  <c r="K370" s="1"/>
  <c r="K371" s="1"/>
  <c r="K372" s="1"/>
  <c r="K187"/>
  <c r="K357"/>
  <c r="K358" s="1"/>
  <c r="D387"/>
  <c r="J182"/>
  <c r="J184"/>
  <c r="J181"/>
  <c r="J363" s="1"/>
  <c r="J187"/>
  <c r="J369" s="1"/>
  <c r="J183"/>
  <c r="D377"/>
  <c r="D390" s="1"/>
  <c r="D392"/>
  <c r="D388"/>
  <c r="D393" s="1"/>
  <c r="D406" s="1"/>
  <c r="D395"/>
  <c r="D408" s="1"/>
  <c r="D421" s="1"/>
  <c r="D383"/>
  <c r="D407"/>
  <c r="D381"/>
  <c r="D376"/>
  <c r="K159"/>
  <c r="K174" s="1"/>
  <c r="K332"/>
  <c r="K334"/>
  <c r="D399"/>
  <c r="D412" s="1"/>
  <c r="D425" s="1"/>
  <c r="D410"/>
  <c r="D423" s="1"/>
  <c r="K347"/>
  <c r="K350"/>
  <c r="K172"/>
  <c r="K175"/>
  <c r="K176"/>
  <c r="K185" s="1"/>
  <c r="K189" s="1"/>
  <c r="K293"/>
  <c r="K294"/>
  <c r="K163"/>
  <c r="K291" s="1"/>
  <c r="K164"/>
  <c r="J157"/>
  <c r="J162"/>
  <c r="J190" l="1"/>
  <c r="J372" s="1"/>
  <c r="J366"/>
  <c r="J189"/>
  <c r="J371" s="1"/>
  <c r="J365"/>
  <c r="J188"/>
  <c r="J370" s="1"/>
  <c r="J364"/>
  <c r="K211"/>
  <c r="D391"/>
  <c r="D404" s="1"/>
  <c r="D417" s="1"/>
  <c r="D419" s="1"/>
  <c r="D389"/>
  <c r="L380"/>
  <c r="X380" s="1"/>
  <c r="J192"/>
  <c r="K299"/>
  <c r="K180"/>
  <c r="D385"/>
  <c r="D400" s="1"/>
  <c r="D398"/>
  <c r="D405"/>
  <c r="D418" s="1"/>
  <c r="D396"/>
  <c r="D409" s="1"/>
  <c r="D427"/>
  <c r="K348"/>
  <c r="K351"/>
  <c r="K352"/>
  <c r="K301"/>
  <c r="K302" s="1"/>
  <c r="K298"/>
  <c r="K307" s="1"/>
  <c r="K297"/>
  <c r="J163"/>
  <c r="J176" s="1"/>
  <c r="J173"/>
  <c r="L878"/>
  <c r="X878" s="1"/>
  <c r="J878"/>
  <c r="E878"/>
  <c r="J186" l="1"/>
  <c r="J368" s="1"/>
  <c r="J358"/>
  <c r="J195"/>
  <c r="J200" s="1"/>
  <c r="K359"/>
  <c r="K181"/>
  <c r="K182" s="1"/>
  <c r="K183" s="1"/>
  <c r="K184" s="1"/>
  <c r="J297"/>
  <c r="J307" s="1"/>
  <c r="J309" s="1"/>
  <c r="J193"/>
  <c r="J180"/>
  <c r="J362" s="1"/>
  <c r="J194" s="1"/>
  <c r="D402"/>
  <c r="D415" s="1"/>
  <c r="D428" s="1"/>
  <c r="D413"/>
  <c r="D420"/>
  <c r="D411"/>
  <c r="D424" s="1"/>
  <c r="D422"/>
  <c r="D401"/>
  <c r="K349"/>
  <c r="K353"/>
  <c r="J299"/>
  <c r="J295"/>
  <c r="K328"/>
  <c r="K303"/>
  <c r="K305" s="1"/>
  <c r="K304"/>
  <c r="L904"/>
  <c r="X904" s="1"/>
  <c r="E904"/>
  <c r="L902"/>
  <c r="X902" s="1"/>
  <c r="K876"/>
  <c r="K875"/>
  <c r="K874"/>
  <c r="K878" s="1"/>
  <c r="J874"/>
  <c r="C860"/>
  <c r="C887"/>
  <c r="K883"/>
  <c r="K903" s="1"/>
  <c r="J883"/>
  <c r="K882"/>
  <c r="K902" s="1"/>
  <c r="K907" s="1"/>
  <c r="J882"/>
  <c r="O18"/>
  <c r="O17"/>
  <c r="J199" l="1"/>
  <c r="J203" s="1"/>
  <c r="J198"/>
  <c r="J201" s="1"/>
  <c r="J211" s="1"/>
  <c r="J205"/>
  <c r="J215" s="1"/>
  <c r="J210"/>
  <c r="J208"/>
  <c r="J218" s="1"/>
  <c r="J226" s="1"/>
  <c r="J228" s="1"/>
  <c r="J240" s="1"/>
  <c r="J328"/>
  <c r="J331" s="1"/>
  <c r="K360"/>
  <c r="K362"/>
  <c r="K365" s="1"/>
  <c r="J196"/>
  <c r="J197" s="1"/>
  <c r="J209" s="1"/>
  <c r="J219" s="1"/>
  <c r="J221" s="1"/>
  <c r="J223" s="1"/>
  <c r="K188"/>
  <c r="K192" s="1"/>
  <c r="K193"/>
  <c r="J308"/>
  <c r="D414"/>
  <c r="D416" s="1"/>
  <c r="D429" s="1"/>
  <c r="D403"/>
  <c r="D426"/>
  <c r="O783"/>
  <c r="O786"/>
  <c r="O785"/>
  <c r="O784"/>
  <c r="J202" l="1"/>
  <c r="J212" s="1"/>
  <c r="J204"/>
  <c r="J214" s="1"/>
  <c r="K197"/>
  <c r="K210" s="1"/>
  <c r="K368"/>
  <c r="J236"/>
  <c r="J248" s="1"/>
  <c r="J254" s="1"/>
  <c r="J260" s="1"/>
  <c r="J266" s="1"/>
  <c r="J272" s="1"/>
  <c r="J278" s="1"/>
  <c r="J284" s="1"/>
  <c r="J230"/>
  <c r="J207"/>
  <c r="J217" s="1"/>
  <c r="J225" s="1"/>
  <c r="J227" s="1"/>
  <c r="J229" s="1"/>
  <c r="J213"/>
  <c r="J330"/>
  <c r="J333" s="1"/>
  <c r="J337" s="1"/>
  <c r="J338" s="1"/>
  <c r="J342" s="1"/>
  <c r="J343" s="1"/>
  <c r="J346" s="1"/>
  <c r="K361"/>
  <c r="K364" s="1"/>
  <c r="K363"/>
  <c r="K873"/>
  <c r="J873"/>
  <c r="J206" l="1"/>
  <c r="J216" s="1"/>
  <c r="J220" s="1"/>
  <c r="J222" s="1"/>
  <c r="J224" s="1"/>
  <c r="K202"/>
  <c r="K215" s="1"/>
  <c r="K220" s="1"/>
  <c r="K222" s="1"/>
  <c r="K227" s="1"/>
  <c r="K232" s="1"/>
  <c r="K244" s="1"/>
  <c r="K203"/>
  <c r="K216" s="1"/>
  <c r="K196"/>
  <c r="K209" s="1"/>
  <c r="K367"/>
  <c r="K195"/>
  <c r="K199" s="1"/>
  <c r="K208" s="1"/>
  <c r="K366"/>
  <c r="K204"/>
  <c r="K217" s="1"/>
  <c r="J231"/>
  <c r="J241"/>
  <c r="J232"/>
  <c r="J242"/>
  <c r="J334"/>
  <c r="J344"/>
  <c r="J345" s="1"/>
  <c r="J347" s="1"/>
  <c r="J875"/>
  <c r="J877"/>
  <c r="J900"/>
  <c r="J899"/>
  <c r="J881"/>
  <c r="J871"/>
  <c r="K224" l="1"/>
  <c r="K226" s="1"/>
  <c r="K201"/>
  <c r="K214" s="1"/>
  <c r="K200"/>
  <c r="K207" s="1"/>
  <c r="K206"/>
  <c r="K219" s="1"/>
  <c r="K221" s="1"/>
  <c r="K223" s="1"/>
  <c r="K225" s="1"/>
  <c r="K212"/>
  <c r="J234"/>
  <c r="J246" s="1"/>
  <c r="J252" s="1"/>
  <c r="J258" s="1"/>
  <c r="J264" s="1"/>
  <c r="J270" s="1"/>
  <c r="J276" s="1"/>
  <c r="J282" s="1"/>
  <c r="J288" s="1"/>
  <c r="J244"/>
  <c r="J250" s="1"/>
  <c r="J256" s="1"/>
  <c r="J262" s="1"/>
  <c r="J268" s="1"/>
  <c r="J274" s="1"/>
  <c r="J280" s="1"/>
  <c r="J286" s="1"/>
  <c r="J233"/>
  <c r="J243"/>
  <c r="J249" s="1"/>
  <c r="J255" s="1"/>
  <c r="J261" s="1"/>
  <c r="J267" s="1"/>
  <c r="J273" s="1"/>
  <c r="J279" s="1"/>
  <c r="J285" s="1"/>
  <c r="J348"/>
  <c r="J349" s="1"/>
  <c r="E40"/>
  <c r="K236" l="1"/>
  <c r="K241" s="1"/>
  <c r="K229"/>
  <c r="K234" s="1"/>
  <c r="K246" s="1"/>
  <c r="K251" s="1"/>
  <c r="K256" s="1"/>
  <c r="K261" s="1"/>
  <c r="K266" s="1"/>
  <c r="K271" s="1"/>
  <c r="K276" s="1"/>
  <c r="K281" s="1"/>
  <c r="K286" s="1"/>
  <c r="K213"/>
  <c r="K228"/>
  <c r="K233" s="1"/>
  <c r="K245" s="1"/>
  <c r="J235"/>
  <c r="J247" s="1"/>
  <c r="J253" s="1"/>
  <c r="J259" s="1"/>
  <c r="J265" s="1"/>
  <c r="J271" s="1"/>
  <c r="J277" s="1"/>
  <c r="J283" s="1"/>
  <c r="J245"/>
  <c r="J251" s="1"/>
  <c r="J257" s="1"/>
  <c r="J263" s="1"/>
  <c r="J269" s="1"/>
  <c r="J275" s="1"/>
  <c r="J281" s="1"/>
  <c r="J287" s="1"/>
  <c r="K237"/>
  <c r="K230"/>
  <c r="K235" s="1"/>
  <c r="K238"/>
  <c r="K231"/>
  <c r="L719"/>
  <c r="X719" s="1"/>
  <c r="K248" l="1"/>
  <c r="K253" s="1"/>
  <c r="K258" s="1"/>
  <c r="K263" s="1"/>
  <c r="K268" s="1"/>
  <c r="K273" s="1"/>
  <c r="K278" s="1"/>
  <c r="K283" s="1"/>
  <c r="K288" s="1"/>
  <c r="K250"/>
  <c r="K255" s="1"/>
  <c r="K260" s="1"/>
  <c r="K265" s="1"/>
  <c r="K270" s="1"/>
  <c r="K275" s="1"/>
  <c r="K280" s="1"/>
  <c r="K285" s="1"/>
  <c r="K243"/>
  <c r="K240"/>
  <c r="K247"/>
  <c r="K252" s="1"/>
  <c r="K257" s="1"/>
  <c r="K262" s="1"/>
  <c r="K267" s="1"/>
  <c r="K272" s="1"/>
  <c r="K277" s="1"/>
  <c r="K249"/>
  <c r="K254" s="1"/>
  <c r="K259" s="1"/>
  <c r="K264" s="1"/>
  <c r="K269" s="1"/>
  <c r="K274" s="1"/>
  <c r="K279" s="1"/>
  <c r="K284" s="1"/>
  <c r="K242"/>
  <c r="K16"/>
  <c r="K18" s="1"/>
  <c r="K282" l="1"/>
  <c r="K287" s="1"/>
  <c r="K289"/>
  <c r="X720"/>
  <c r="K725" l="1"/>
  <c r="K728" s="1"/>
  <c r="O796" l="1"/>
  <c r="O795"/>
  <c r="O794"/>
  <c r="O793"/>
  <c r="O792"/>
  <c r="O791"/>
  <c r="O790"/>
  <c r="O789"/>
  <c r="O788"/>
  <c r="O709" l="1"/>
  <c r="O708"/>
  <c r="O781"/>
  <c r="O780"/>
  <c r="O778"/>
  <c r="O777"/>
  <c r="O775"/>
  <c r="O774"/>
  <c r="J774"/>
  <c r="J781" s="1"/>
  <c r="J783" s="1"/>
  <c r="J786" s="1"/>
  <c r="O773"/>
  <c r="O772"/>
  <c r="O771"/>
  <c r="J772"/>
  <c r="J773" s="1"/>
  <c r="L771"/>
  <c r="O770"/>
  <c r="D778"/>
  <c r="D781" s="1"/>
  <c r="D784" s="1"/>
  <c r="D788" s="1"/>
  <c r="D771"/>
  <c r="D777" s="1"/>
  <c r="D783" s="1"/>
  <c r="L773" l="1"/>
  <c r="X773" s="1"/>
  <c r="X771"/>
  <c r="J794"/>
  <c r="J785" s="1"/>
  <c r="J791"/>
  <c r="D790"/>
  <c r="D793" s="1"/>
  <c r="D795" s="1"/>
  <c r="D792"/>
  <c r="D785"/>
  <c r="D786"/>
  <c r="D789" s="1"/>
  <c r="D791" s="1"/>
  <c r="D794" l="1"/>
  <c r="D796"/>
  <c r="K120"/>
  <c r="J901" l="1"/>
  <c r="J912" s="1"/>
  <c r="G701"/>
  <c r="F701"/>
  <c r="O766"/>
  <c r="J764"/>
  <c r="J771" s="1"/>
  <c r="J778" s="1"/>
  <c r="J788" s="1"/>
  <c r="J789" s="1"/>
  <c r="J784" s="1"/>
  <c r="G764"/>
  <c r="F764"/>
  <c r="F763"/>
  <c r="F773" s="1"/>
  <c r="F791" s="1"/>
  <c r="E763"/>
  <c r="L762"/>
  <c r="X762" s="1"/>
  <c r="O761"/>
  <c r="O765" s="1"/>
  <c r="O760"/>
  <c r="O762" s="1"/>
  <c r="F760"/>
  <c r="E760"/>
  <c r="D766"/>
  <c r="D761"/>
  <c r="O759"/>
  <c r="J759"/>
  <c r="J768" s="1"/>
  <c r="F759"/>
  <c r="E759"/>
  <c r="F700"/>
  <c r="O699"/>
  <c r="F699"/>
  <c r="J691"/>
  <c r="J692" s="1"/>
  <c r="J693" s="1"/>
  <c r="J694" s="1"/>
  <c r="J695" s="1"/>
  <c r="J696" s="1"/>
  <c r="J697" s="1"/>
  <c r="J698" s="1"/>
  <c r="J699" s="1"/>
  <c r="J751"/>
  <c r="J750"/>
  <c r="J747"/>
  <c r="J745"/>
  <c r="E745"/>
  <c r="E764" s="1"/>
  <c r="F743"/>
  <c r="L741"/>
  <c r="X741" s="1"/>
  <c r="J739"/>
  <c r="J741" s="1"/>
  <c r="O738"/>
  <c r="O739" s="1"/>
  <c r="O740" s="1"/>
  <c r="O743" s="1"/>
  <c r="O746" s="1"/>
  <c r="O749" s="1"/>
  <c r="O752" s="1"/>
  <c r="O755" s="1"/>
  <c r="L738"/>
  <c r="K738"/>
  <c r="K740" s="1"/>
  <c r="K1001" s="1"/>
  <c r="K1003" s="1"/>
  <c r="K1005" s="1"/>
  <c r="K1007" s="1"/>
  <c r="D747"/>
  <c r="D742"/>
  <c r="L759" l="1"/>
  <c r="X759" s="1"/>
  <c r="X738"/>
  <c r="J700"/>
  <c r="J708"/>
  <c r="O763"/>
  <c r="O768" s="1"/>
  <c r="O764"/>
  <c r="K759"/>
  <c r="K760" s="1"/>
  <c r="K761" s="1"/>
  <c r="K772" s="1"/>
  <c r="K739"/>
  <c r="K741" s="1"/>
  <c r="K746" s="1"/>
  <c r="J754"/>
  <c r="J756" s="1"/>
  <c r="J743"/>
  <c r="J742"/>
  <c r="K745"/>
  <c r="K750" s="1"/>
  <c r="K755" s="1"/>
  <c r="K767" s="1"/>
  <c r="K743"/>
  <c r="K748" s="1"/>
  <c r="K742"/>
  <c r="O741"/>
  <c r="K775" l="1"/>
  <c r="K778" s="1"/>
  <c r="K781" s="1"/>
  <c r="K1033"/>
  <c r="K1035" s="1"/>
  <c r="K1037" s="1"/>
  <c r="K1039" s="1"/>
  <c r="K753"/>
  <c r="K1009"/>
  <c r="K1011" s="1"/>
  <c r="K1013" s="1"/>
  <c r="K1015" s="1"/>
  <c r="J701"/>
  <c r="J709"/>
  <c r="O767"/>
  <c r="K751"/>
  <c r="K756" s="1"/>
  <c r="K1017" s="1"/>
  <c r="K1019" s="1"/>
  <c r="K1021" s="1"/>
  <c r="K1023" s="1"/>
  <c r="K763"/>
  <c r="K765"/>
  <c r="K762"/>
  <c r="O742"/>
  <c r="O745" s="1"/>
  <c r="O748" s="1"/>
  <c r="O751" s="1"/>
  <c r="O754" s="1"/>
  <c r="O757" s="1"/>
  <c r="O744"/>
  <c r="O747" s="1"/>
  <c r="O750" s="1"/>
  <c r="O753" s="1"/>
  <c r="O756" s="1"/>
  <c r="K744"/>
  <c r="K749" s="1"/>
  <c r="K754" s="1"/>
  <c r="K747"/>
  <c r="K752" s="1"/>
  <c r="K757" s="1"/>
  <c r="J744"/>
  <c r="J763" s="1"/>
  <c r="J766" s="1"/>
  <c r="J752"/>
  <c r="J755" s="1"/>
  <c r="J757" l="1"/>
  <c r="J767" s="1"/>
  <c r="K766"/>
  <c r="K770"/>
  <c r="K771" s="1"/>
  <c r="K774" s="1"/>
  <c r="K777" s="1"/>
  <c r="K780" s="1"/>
  <c r="K773"/>
  <c r="K764"/>
  <c r="K1025" s="1"/>
  <c r="K1027" s="1"/>
  <c r="K1029" s="1"/>
  <c r="K1031" s="1"/>
  <c r="K789" l="1"/>
  <c r="K790" s="1"/>
  <c r="K791" s="1"/>
  <c r="K793" s="1"/>
  <c r="K1041"/>
  <c r="K1043" s="1"/>
  <c r="K1045" s="1"/>
  <c r="K1047" s="1"/>
  <c r="L711"/>
  <c r="X711" s="1"/>
  <c r="L119"/>
  <c r="X119" s="1"/>
  <c r="K792" l="1"/>
  <c r="K796" s="1"/>
  <c r="K722"/>
  <c r="K721"/>
  <c r="K720"/>
  <c r="K719"/>
  <c r="J719"/>
  <c r="J725" s="1"/>
  <c r="K718"/>
  <c r="K664"/>
  <c r="K666" s="1"/>
  <c r="K668" s="1"/>
  <c r="K670" s="1"/>
  <c r="K672" s="1"/>
  <c r="K674" s="1"/>
  <c r="K676" s="1"/>
  <c r="K678" s="1"/>
  <c r="K680" s="1"/>
  <c r="K682" s="1"/>
  <c r="K684" s="1"/>
  <c r="K686" s="1"/>
  <c r="K688" s="1"/>
  <c r="K690" s="1"/>
  <c r="K691" s="1"/>
  <c r="K924"/>
  <c r="K926" s="1"/>
  <c r="K663" s="1"/>
  <c r="K665" s="1"/>
  <c r="K667" s="1"/>
  <c r="E717"/>
  <c r="J716"/>
  <c r="J717" s="1"/>
  <c r="F714"/>
  <c r="F715" s="1"/>
  <c r="D684"/>
  <c r="D686" s="1"/>
  <c r="D688" s="1"/>
  <c r="D690" s="1"/>
  <c r="D683"/>
  <c r="D685" s="1"/>
  <c r="D687" s="1"/>
  <c r="D689" s="1"/>
  <c r="D691" s="1"/>
  <c r="D693" s="1"/>
  <c r="D695" s="1"/>
  <c r="D697" s="1"/>
  <c r="D699" s="1"/>
  <c r="D701" s="1"/>
  <c r="D678"/>
  <c r="D680" s="1"/>
  <c r="D677"/>
  <c r="D679" s="1"/>
  <c r="O690"/>
  <c r="F690"/>
  <c r="O689"/>
  <c r="F689"/>
  <c r="O688"/>
  <c r="O687"/>
  <c r="O686"/>
  <c r="F686"/>
  <c r="O685"/>
  <c r="O684"/>
  <c r="O683"/>
  <c r="F683"/>
  <c r="O682"/>
  <c r="F682"/>
  <c r="F685" s="1"/>
  <c r="O681"/>
  <c r="F681"/>
  <c r="O680"/>
  <c r="O679"/>
  <c r="O678"/>
  <c r="O677"/>
  <c r="O676"/>
  <c r="O675"/>
  <c r="F675"/>
  <c r="O674"/>
  <c r="G674"/>
  <c r="O673"/>
  <c r="O672"/>
  <c r="G672"/>
  <c r="O671"/>
  <c r="F670"/>
  <c r="F674" s="1"/>
  <c r="O670"/>
  <c r="O669"/>
  <c r="F669"/>
  <c r="F671" s="1"/>
  <c r="O667"/>
  <c r="F667"/>
  <c r="O666"/>
  <c r="O665"/>
  <c r="O664"/>
  <c r="O668" s="1"/>
  <c r="O663"/>
  <c r="O662"/>
  <c r="O661"/>
  <c r="D665"/>
  <c r="D667" s="1"/>
  <c r="D664"/>
  <c r="D666" s="1"/>
  <c r="D671"/>
  <c r="D673" s="1"/>
  <c r="D670"/>
  <c r="D672" s="1"/>
  <c r="D674" s="1"/>
  <c r="K794" l="1"/>
  <c r="K795"/>
  <c r="K798" s="1"/>
  <c r="K692"/>
  <c r="K693" s="1"/>
  <c r="K694" s="1"/>
  <c r="K695" s="1"/>
  <c r="K708" s="1"/>
  <c r="K953"/>
  <c r="K955" s="1"/>
  <c r="K957" s="1"/>
  <c r="K959" s="1"/>
  <c r="K669"/>
  <c r="K671" s="1"/>
  <c r="K673" s="1"/>
  <c r="K675" s="1"/>
  <c r="K929"/>
  <c r="K931" s="1"/>
  <c r="K933" s="1"/>
  <c r="K935" s="1"/>
  <c r="D708"/>
  <c r="D703"/>
  <c r="D711"/>
  <c r="D717" s="1"/>
  <c r="D720" s="1"/>
  <c r="D722" s="1"/>
  <c r="D692"/>
  <c r="D694" s="1"/>
  <c r="D696" s="1"/>
  <c r="D698" s="1"/>
  <c r="D700" s="1"/>
  <c r="D709" s="1"/>
  <c r="D712"/>
  <c r="D714" s="1"/>
  <c r="D716" s="1"/>
  <c r="D718" s="1"/>
  <c r="D719" s="1"/>
  <c r="D721" s="1"/>
  <c r="J720"/>
  <c r="F684"/>
  <c r="F677"/>
  <c r="F672"/>
  <c r="K701" l="1"/>
  <c r="K696"/>
  <c r="K697" s="1"/>
  <c r="K677"/>
  <c r="K679" s="1"/>
  <c r="K681" s="1"/>
  <c r="K683" s="1"/>
  <c r="K937"/>
  <c r="K939" s="1"/>
  <c r="K941" s="1"/>
  <c r="K943" s="1"/>
  <c r="D704"/>
  <c r="D706" s="1"/>
  <c r="D705"/>
  <c r="D713"/>
  <c r="D715" s="1"/>
  <c r="D924"/>
  <c r="D926" s="1"/>
  <c r="D923"/>
  <c r="D925" s="1"/>
  <c r="D927" s="1"/>
  <c r="L726"/>
  <c r="X726" s="1"/>
  <c r="O866"/>
  <c r="J122"/>
  <c r="J128" s="1"/>
  <c r="J51"/>
  <c r="K709" l="1"/>
  <c r="K685"/>
  <c r="K687" s="1"/>
  <c r="K689" s="1"/>
  <c r="K717" s="1"/>
  <c r="K727" s="1"/>
  <c r="K945"/>
  <c r="K947" s="1"/>
  <c r="K949" s="1"/>
  <c r="K951" s="1"/>
  <c r="K698"/>
  <c r="K703"/>
  <c r="K729" l="1"/>
  <c r="K730"/>
  <c r="K699"/>
  <c r="K961" s="1"/>
  <c r="K963" s="1"/>
  <c r="K704"/>
  <c r="J14"/>
  <c r="J15" s="1"/>
  <c r="K965" l="1"/>
  <c r="K967" s="1"/>
  <c r="K969"/>
  <c r="K971" s="1"/>
  <c r="K973" s="1"/>
  <c r="K975" s="1"/>
  <c r="K700"/>
  <c r="K706" s="1"/>
  <c r="K705"/>
  <c r="J657" l="1"/>
  <c r="J659" s="1"/>
  <c r="F653"/>
  <c r="F654" s="1"/>
  <c r="L653"/>
  <c r="X653" s="1"/>
  <c r="J646"/>
  <c r="F642"/>
  <c r="J638"/>
  <c r="J641" s="1"/>
  <c r="L636"/>
  <c r="X636" s="1"/>
  <c r="O636"/>
  <c r="O637" s="1"/>
  <c r="J635"/>
  <c r="J643" s="1"/>
  <c r="J651" s="1"/>
  <c r="J653" s="1"/>
  <c r="E634"/>
  <c r="O633"/>
  <c r="O635" s="1"/>
  <c r="D636"/>
  <c r="D638" s="1"/>
  <c r="D635"/>
  <c r="D637" s="1"/>
  <c r="D639" s="1"/>
  <c r="D641" s="1"/>
  <c r="D644" s="1"/>
  <c r="D646" s="1"/>
  <c r="D648" s="1"/>
  <c r="D650" s="1"/>
  <c r="D652" s="1"/>
  <c r="D654" s="1"/>
  <c r="D656" s="1"/>
  <c r="D659" s="1"/>
  <c r="D661" s="1"/>
  <c r="J631"/>
  <c r="J634" s="1"/>
  <c r="J636" s="1"/>
  <c r="F631"/>
  <c r="F643" s="1"/>
  <c r="E631"/>
  <c r="E643" s="1"/>
  <c r="J630"/>
  <c r="J633" s="1"/>
  <c r="F630"/>
  <c r="F633" s="1"/>
  <c r="E630"/>
  <c r="E633" s="1"/>
  <c r="O629"/>
  <c r="O631" s="1"/>
  <c r="E629"/>
  <c r="E640" s="1"/>
  <c r="O628"/>
  <c r="O627"/>
  <c r="O630" s="1"/>
  <c r="E627"/>
  <c r="D630"/>
  <c r="D629"/>
  <c r="D631" s="1"/>
  <c r="E625"/>
  <c r="E953" i="5" s="1"/>
  <c r="J624" i="2"/>
  <c r="L623"/>
  <c r="X623" s="1"/>
  <c r="J623"/>
  <c r="J629" s="1"/>
  <c r="J640" s="1"/>
  <c r="J645" s="1"/>
  <c r="G621"/>
  <c r="E621"/>
  <c r="D618"/>
  <c r="D620" s="1"/>
  <c r="D622" s="1"/>
  <c r="D624" s="1"/>
  <c r="D617"/>
  <c r="D619" s="1"/>
  <c r="D621" s="1"/>
  <c r="D623" s="1"/>
  <c r="D625" s="1"/>
  <c r="O616"/>
  <c r="O620" s="1"/>
  <c r="O624" s="1"/>
  <c r="E616"/>
  <c r="O615"/>
  <c r="O617" s="1"/>
  <c r="O621" s="1"/>
  <c r="L615"/>
  <c r="X615" s="1"/>
  <c r="O613"/>
  <c r="O612"/>
  <c r="J612"/>
  <c r="J613" s="1"/>
  <c r="O611"/>
  <c r="J609"/>
  <c r="J608" s="1"/>
  <c r="O606"/>
  <c r="O607"/>
  <c r="E606"/>
  <c r="E612" s="1"/>
  <c r="O605"/>
  <c r="E605"/>
  <c r="O604"/>
  <c r="O609" s="1"/>
  <c r="O602"/>
  <c r="O601"/>
  <c r="O600"/>
  <c r="O599"/>
  <c r="E599"/>
  <c r="O598"/>
  <c r="E598"/>
  <c r="O597"/>
  <c r="J597"/>
  <c r="L596"/>
  <c r="X596" s="1"/>
  <c r="J596"/>
  <c r="J604" s="1"/>
  <c r="E596"/>
  <c r="E604" s="1"/>
  <c r="O594"/>
  <c r="L594"/>
  <c r="X594" s="1"/>
  <c r="E594"/>
  <c r="E1119" i="5" s="1"/>
  <c r="O593" i="2"/>
  <c r="L593"/>
  <c r="X593" s="1"/>
  <c r="J593"/>
  <c r="J598" s="1"/>
  <c r="J606" s="1"/>
  <c r="J621" s="1"/>
  <c r="J627" s="1"/>
  <c r="J642" s="1"/>
  <c r="J644" s="1"/>
  <c r="J647" s="1"/>
  <c r="J648" s="1"/>
  <c r="J654" s="1"/>
  <c r="O592"/>
  <c r="O596" s="1"/>
  <c r="D595"/>
  <c r="D597" s="1"/>
  <c r="D599" s="1"/>
  <c r="D601" s="1"/>
  <c r="D594"/>
  <c r="D596" s="1"/>
  <c r="D598" s="1"/>
  <c r="D600" s="1"/>
  <c r="D602" s="1"/>
  <c r="D604" s="1"/>
  <c r="D606" s="1"/>
  <c r="D608" s="1"/>
  <c r="E589"/>
  <c r="E588"/>
  <c r="E587"/>
  <c r="O585"/>
  <c r="O587" s="1"/>
  <c r="E585"/>
  <c r="E595" s="1"/>
  <c r="O583"/>
  <c r="O584" s="1"/>
  <c r="O586" s="1"/>
  <c r="J584"/>
  <c r="O582"/>
  <c r="D585"/>
  <c r="D587" s="1"/>
  <c r="D589" s="1"/>
  <c r="D584"/>
  <c r="D586" s="1"/>
  <c r="D588" s="1"/>
  <c r="D590" s="1"/>
  <c r="O580"/>
  <c r="O579"/>
  <c r="E967" i="5" l="1"/>
  <c r="E969"/>
  <c r="E965"/>
  <c r="E968"/>
  <c r="E966"/>
  <c r="J652" i="2"/>
  <c r="J649"/>
  <c r="J650" s="1"/>
  <c r="O638"/>
  <c r="O642"/>
  <c r="O649" s="1"/>
  <c r="O641"/>
  <c r="O639"/>
  <c r="O640"/>
  <c r="O648" s="1"/>
  <c r="O634"/>
  <c r="D640"/>
  <c r="O619"/>
  <c r="O623" s="1"/>
  <c r="O618"/>
  <c r="O608"/>
  <c r="D612"/>
  <c r="D605"/>
  <c r="D607" s="1"/>
  <c r="D609" s="1"/>
  <c r="D611" s="1"/>
  <c r="D613" s="1"/>
  <c r="O595"/>
  <c r="O590"/>
  <c r="O588"/>
  <c r="O589"/>
  <c r="O654" l="1"/>
  <c r="O902" i="5" s="1"/>
  <c r="O657" i="2"/>
  <c r="O905" i="5" s="1"/>
  <c r="O652" i="2"/>
  <c r="O656"/>
  <c r="O904" i="5" s="1"/>
  <c r="O908" s="1"/>
  <c r="O916" s="1"/>
  <c r="O647" i="2"/>
  <c r="O651"/>
  <c r="O650"/>
  <c r="O653" s="1"/>
  <c r="O645"/>
  <c r="O655" s="1"/>
  <c r="O646"/>
  <c r="O643"/>
  <c r="O644"/>
  <c r="D642"/>
  <c r="D643"/>
  <c r="D645" s="1"/>
  <c r="D647" s="1"/>
  <c r="D649" s="1"/>
  <c r="D651" s="1"/>
  <c r="D653" s="1"/>
  <c r="D655" s="1"/>
  <c r="D657" s="1"/>
  <c r="O622"/>
  <c r="O625"/>
  <c r="O577"/>
  <c r="O576"/>
  <c r="O575"/>
  <c r="O574"/>
  <c r="O573"/>
  <c r="O920" i="5" l="1"/>
  <c r="O928" s="1"/>
  <c r="O924"/>
  <c r="O932" s="1"/>
  <c r="O659" i="2"/>
  <c r="O907" i="5" s="1"/>
  <c r="O903"/>
  <c r="G577" i="2"/>
  <c r="G580" s="1"/>
  <c r="J575"/>
  <c r="J576" s="1"/>
  <c r="E575"/>
  <c r="E574"/>
  <c r="E573"/>
  <c r="E579" s="1"/>
  <c r="D576"/>
  <c r="D575"/>
  <c r="O571"/>
  <c r="O570"/>
  <c r="O569"/>
  <c r="O568"/>
  <c r="O566"/>
  <c r="O565"/>
  <c r="O564"/>
  <c r="O563"/>
  <c r="O561"/>
  <c r="O560"/>
  <c r="O559"/>
  <c r="O558"/>
  <c r="D571"/>
  <c r="E570"/>
  <c r="E569"/>
  <c r="E583" s="1"/>
  <c r="E592" s="1"/>
  <c r="E619" s="1"/>
  <c r="E652" s="1"/>
  <c r="L568"/>
  <c r="X568" s="1"/>
  <c r="D570"/>
  <c r="D566"/>
  <c r="G565"/>
  <c r="G569" s="1"/>
  <c r="G583" s="1"/>
  <c r="G592" s="1"/>
  <c r="G619" s="1"/>
  <c r="G652" s="1"/>
  <c r="L561"/>
  <c r="L558"/>
  <c r="X558" s="1"/>
  <c r="J559"/>
  <c r="J570" s="1"/>
  <c r="O556"/>
  <c r="O555"/>
  <c r="O554"/>
  <c r="O553"/>
  <c r="O552"/>
  <c r="O551"/>
  <c r="O550"/>
  <c r="O549"/>
  <c r="E556"/>
  <c r="L553"/>
  <c r="X553" s="1"/>
  <c r="O547"/>
  <c r="O546"/>
  <c r="O545"/>
  <c r="J547"/>
  <c r="J545"/>
  <c r="O544"/>
  <c r="O543"/>
  <c r="O541"/>
  <c r="O540"/>
  <c r="O539"/>
  <c r="O538"/>
  <c r="O537"/>
  <c r="O536"/>
  <c r="O535"/>
  <c r="O534"/>
  <c r="O533"/>
  <c r="O532"/>
  <c r="J541"/>
  <c r="G538"/>
  <c r="J537"/>
  <c r="J536"/>
  <c r="J538" s="1"/>
  <c r="J535"/>
  <c r="G536"/>
  <c r="E535"/>
  <c r="E534"/>
  <c r="E531"/>
  <c r="L530"/>
  <c r="X530" s="1"/>
  <c r="J530"/>
  <c r="E530"/>
  <c r="J529"/>
  <c r="J543" s="1"/>
  <c r="J551" s="1"/>
  <c r="J553" s="1"/>
  <c r="J554" s="1"/>
  <c r="J555" s="1"/>
  <c r="O528"/>
  <c r="O530" s="1"/>
  <c r="L528"/>
  <c r="X528" s="1"/>
  <c r="J528"/>
  <c r="E528"/>
  <c r="O525"/>
  <c r="O1084" i="5" s="1"/>
  <c r="O1087" s="1"/>
  <c r="O526" i="2"/>
  <c r="O1085" i="5" s="1"/>
  <c r="O1088" s="1"/>
  <c r="O913" l="1"/>
  <c r="O923" s="1"/>
  <c r="O931" s="1"/>
  <c r="O914"/>
  <c r="O906"/>
  <c r="O909"/>
  <c r="O910"/>
  <c r="O917" s="1"/>
  <c r="L569" i="2"/>
  <c r="X569" s="1"/>
  <c r="X561"/>
  <c r="D577"/>
  <c r="D579" s="1"/>
  <c r="D580"/>
  <c r="J560"/>
  <c r="J563" s="1"/>
  <c r="J565" s="1"/>
  <c r="J573" s="1"/>
  <c r="J583" s="1"/>
  <c r="J588" s="1"/>
  <c r="J589" s="1"/>
  <c r="J549"/>
  <c r="O529"/>
  <c r="O531" s="1"/>
  <c r="O911" i="5" l="1"/>
  <c r="O912"/>
  <c r="O919"/>
  <c r="O927" s="1"/>
  <c r="O935" s="1"/>
  <c r="O918"/>
  <c r="O915"/>
  <c r="O922"/>
  <c r="O930" s="1"/>
  <c r="O925"/>
  <c r="O933" s="1"/>
  <c r="J577" i="2"/>
  <c r="J579"/>
  <c r="J580" s="1"/>
  <c r="J566"/>
  <c r="J569" s="1"/>
  <c r="J568"/>
  <c r="L37"/>
  <c r="X37" s="1"/>
  <c r="K37"/>
  <c r="K39" s="1"/>
  <c r="K40" s="1"/>
  <c r="K801"/>
  <c r="J525"/>
  <c r="O524"/>
  <c r="O1083" i="5" s="1"/>
  <c r="O1086" s="1"/>
  <c r="O1089" s="1"/>
  <c r="O523" i="2"/>
  <c r="O1082" i="5" s="1"/>
  <c r="O522" i="2"/>
  <c r="O1081" i="5" s="1"/>
  <c r="O521" i="2"/>
  <c r="O1080" i="5" s="1"/>
  <c r="O520" i="2"/>
  <c r="L67"/>
  <c r="O921" i="5" l="1"/>
  <c r="O929" s="1"/>
  <c r="O926"/>
  <c r="O934" s="1"/>
  <c r="K15" i="2"/>
  <c r="K14"/>
  <c r="K510" s="1"/>
  <c r="J571"/>
  <c r="J574"/>
  <c r="J585" s="1"/>
  <c r="J592" s="1"/>
  <c r="J615" s="1"/>
  <c r="K38"/>
  <c r="J619" l="1"/>
  <c r="J618"/>
  <c r="J620" s="1"/>
  <c r="J617"/>
  <c r="J595"/>
  <c r="J594"/>
  <c r="L800"/>
  <c r="X800" s="1"/>
  <c r="J800"/>
  <c r="O518" l="1"/>
  <c r="O517"/>
  <c r="O516"/>
  <c r="O515"/>
  <c r="O514"/>
  <c r="O513"/>
  <c r="J514"/>
  <c r="J515" s="1"/>
  <c r="O511"/>
  <c r="O509"/>
  <c r="O508"/>
  <c r="O507"/>
  <c r="O510" s="1"/>
  <c r="O506"/>
  <c r="O505"/>
  <c r="O504"/>
  <c r="O503"/>
  <c r="O502"/>
  <c r="J509"/>
  <c r="J506"/>
  <c r="J508" s="1"/>
  <c r="J518" l="1"/>
  <c r="J521" s="1"/>
  <c r="J511"/>
  <c r="J872" l="1"/>
  <c r="O500"/>
  <c r="O499"/>
  <c r="O498"/>
  <c r="O497"/>
  <c r="L498"/>
  <c r="L503" s="1"/>
  <c r="L511" s="1"/>
  <c r="L497"/>
  <c r="O496"/>
  <c r="O495"/>
  <c r="L496"/>
  <c r="L509" s="1"/>
  <c r="J496"/>
  <c r="O494"/>
  <c r="O493"/>
  <c r="O492"/>
  <c r="O491"/>
  <c r="O490"/>
  <c r="O489"/>
  <c r="O488"/>
  <c r="O487"/>
  <c r="O486"/>
  <c r="K866" l="1"/>
  <c r="E866"/>
  <c r="E871"/>
  <c r="E877" s="1"/>
  <c r="E480"/>
  <c r="J479"/>
  <c r="D479"/>
  <c r="D480" s="1"/>
  <c r="L476"/>
  <c r="L480" s="1"/>
  <c r="J476"/>
  <c r="L475"/>
  <c r="L479" s="1"/>
  <c r="G475"/>
  <c r="E475"/>
  <c r="J474"/>
  <c r="G474"/>
  <c r="O471"/>
  <c r="O472" s="1"/>
  <c r="O473" s="1"/>
  <c r="O474" s="1"/>
  <c r="O476" s="1"/>
  <c r="O477" s="1"/>
  <c r="O470"/>
  <c r="K471"/>
  <c r="K472" s="1"/>
  <c r="K474" s="1"/>
  <c r="K476" s="1"/>
  <c r="K477" s="1"/>
  <c r="J471"/>
  <c r="J472" s="1"/>
  <c r="J475" s="1"/>
  <c r="J478" s="1"/>
  <c r="J484" l="1"/>
  <c r="J482"/>
  <c r="O479"/>
  <c r="O478"/>
  <c r="O475"/>
  <c r="O480" s="1"/>
  <c r="K475"/>
  <c r="K478" s="1"/>
  <c r="K479" s="1"/>
  <c r="K480" l="1"/>
  <c r="K484"/>
  <c r="K487" s="1"/>
  <c r="K488" s="1"/>
  <c r="K489" s="1"/>
  <c r="K490" s="1"/>
  <c r="K491" s="1"/>
  <c r="K492" s="1"/>
  <c r="K509" s="1"/>
  <c r="L798"/>
  <c r="X798" s="1"/>
  <c r="K880"/>
  <c r="K871" s="1"/>
  <c r="K899" s="1"/>
  <c r="E880"/>
  <c r="K904" l="1"/>
  <c r="K912"/>
  <c r="K872"/>
  <c r="K881"/>
  <c r="K901" s="1"/>
  <c r="K914" s="1"/>
  <c r="K493"/>
  <c r="O799"/>
  <c r="O800" s="1"/>
  <c r="O801" s="1"/>
  <c r="O802" s="1"/>
  <c r="K799"/>
  <c r="K800" s="1"/>
  <c r="K802" s="1"/>
  <c r="G33"/>
  <c r="D33"/>
  <c r="D34" s="1"/>
  <c r="D35" s="1"/>
  <c r="J33"/>
  <c r="E32"/>
  <c r="K900" l="1"/>
  <c r="K877"/>
  <c r="J36"/>
  <c r="J39" s="1"/>
  <c r="K803"/>
  <c r="J41"/>
  <c r="O803"/>
  <c r="K494"/>
  <c r="K495" s="1"/>
  <c r="K496" s="1"/>
  <c r="K497" s="1"/>
  <c r="K726"/>
  <c r="J726"/>
  <c r="K905" l="1"/>
  <c r="K913"/>
  <c r="K808"/>
  <c r="K813" s="1"/>
  <c r="K807"/>
  <c r="K812" s="1"/>
  <c r="K817" s="1"/>
  <c r="K804"/>
  <c r="K498"/>
  <c r="K505"/>
  <c r="K511" s="1"/>
  <c r="D117"/>
  <c r="K822" l="1"/>
  <c r="K827" s="1"/>
  <c r="K839"/>
  <c r="K850" s="1"/>
  <c r="K818"/>
  <c r="K823" s="1"/>
  <c r="K828" s="1"/>
  <c r="K840" s="1"/>
  <c r="K836"/>
  <c r="K848" s="1"/>
  <c r="K852" s="1"/>
  <c r="K834"/>
  <c r="K809"/>
  <c r="K805"/>
  <c r="K810" s="1"/>
  <c r="D118"/>
  <c r="D724"/>
  <c r="D738" s="1"/>
  <c r="K499"/>
  <c r="K502"/>
  <c r="K506"/>
  <c r="K513" s="1"/>
  <c r="D115"/>
  <c r="D116" s="1"/>
  <c r="D723" s="1"/>
  <c r="D725" s="1"/>
  <c r="L482"/>
  <c r="K482"/>
  <c r="K815" l="1"/>
  <c r="K820" s="1"/>
  <c r="K825" s="1"/>
  <c r="K830" s="1"/>
  <c r="K833" s="1"/>
  <c r="K846"/>
  <c r="K838"/>
  <c r="K832"/>
  <c r="K811"/>
  <c r="K816" s="1"/>
  <c r="K814"/>
  <c r="K819" s="1"/>
  <c r="K824" s="1"/>
  <c r="K829" s="1"/>
  <c r="D119"/>
  <c r="D740"/>
  <c r="D739"/>
  <c r="D741" s="1"/>
  <c r="D743" s="1"/>
  <c r="K516"/>
  <c r="K515"/>
  <c r="K517"/>
  <c r="K514"/>
  <c r="K500"/>
  <c r="K507"/>
  <c r="K503"/>
  <c r="K115"/>
  <c r="K116" s="1"/>
  <c r="K486"/>
  <c r="C885"/>
  <c r="C442"/>
  <c r="C438"/>
  <c r="C436"/>
  <c r="C465"/>
  <c r="C461"/>
  <c r="C454"/>
  <c r="C445"/>
  <c r="C431"/>
  <c r="G447"/>
  <c r="E447"/>
  <c r="L444"/>
  <c r="L446" s="1"/>
  <c r="L447" s="1"/>
  <c r="E443"/>
  <c r="O459"/>
  <c r="K459"/>
  <c r="K433"/>
  <c r="K435" s="1"/>
  <c r="K121" s="1"/>
  <c r="J434"/>
  <c r="O434"/>
  <c r="O435" s="1"/>
  <c r="K434"/>
  <c r="O441"/>
  <c r="L440"/>
  <c r="J440"/>
  <c r="K437"/>
  <c r="K439" s="1"/>
  <c r="K440" s="1"/>
  <c r="K441" s="1"/>
  <c r="J437"/>
  <c r="J443" s="1"/>
  <c r="K821" l="1"/>
  <c r="K835"/>
  <c r="K849" s="1"/>
  <c r="K847"/>
  <c r="K851" s="1"/>
  <c r="K837"/>
  <c r="K842"/>
  <c r="K844"/>
  <c r="K843"/>
  <c r="D120"/>
  <c r="D727" s="1"/>
  <c r="D729" s="1"/>
  <c r="D726"/>
  <c r="D745"/>
  <c r="D744"/>
  <c r="D746" s="1"/>
  <c r="D748" s="1"/>
  <c r="J441"/>
  <c r="J124" s="1"/>
  <c r="J125" s="1"/>
  <c r="J123"/>
  <c r="J444"/>
  <c r="J446" s="1"/>
  <c r="J447" s="1"/>
  <c r="J448" s="1"/>
  <c r="J449" s="1"/>
  <c r="J126"/>
  <c r="K518"/>
  <c r="K521" s="1"/>
  <c r="K522"/>
  <c r="K520"/>
  <c r="K508"/>
  <c r="K504"/>
  <c r="J435"/>
  <c r="K443"/>
  <c r="K444" s="1"/>
  <c r="K845" l="1"/>
  <c r="K826"/>
  <c r="K831" s="1"/>
  <c r="K841" s="1"/>
  <c r="D750"/>
  <c r="D752" s="1"/>
  <c r="D749"/>
  <c r="D751" s="1"/>
  <c r="K525"/>
  <c r="K523"/>
  <c r="K524"/>
  <c r="K446"/>
  <c r="K447" s="1"/>
  <c r="K449" s="1"/>
  <c r="K448"/>
  <c r="D753" l="1"/>
  <c r="D755" s="1"/>
  <c r="D754"/>
  <c r="K526"/>
  <c r="K530"/>
  <c r="K533" s="1"/>
  <c r="K528"/>
  <c r="O22"/>
  <c r="O869" s="1"/>
  <c r="O852" s="1"/>
  <c r="O853" s="1"/>
  <c r="D757" l="1"/>
  <c r="D759" s="1"/>
  <c r="D756"/>
  <c r="D760"/>
  <c r="D762" s="1"/>
  <c r="K531"/>
  <c r="K529"/>
  <c r="K532" s="1"/>
  <c r="K534" s="1"/>
  <c r="K544" s="1"/>
  <c r="K549" s="1"/>
  <c r="K536"/>
  <c r="K537"/>
  <c r="K546" s="1"/>
  <c r="D764" l="1"/>
  <c r="D770" s="1"/>
  <c r="D772" s="1"/>
  <c r="D763"/>
  <c r="D765" s="1"/>
  <c r="D767" s="1"/>
  <c r="D768" s="1"/>
  <c r="K551"/>
  <c r="K553" s="1"/>
  <c r="K550"/>
  <c r="K538"/>
  <c r="K540" s="1"/>
  <c r="K543"/>
  <c r="K535"/>
  <c r="K547" s="1"/>
  <c r="K539"/>
  <c r="K541"/>
  <c r="K545" s="1"/>
  <c r="K552" s="1"/>
  <c r="J67"/>
  <c r="L66"/>
  <c r="X66" s="1"/>
  <c r="I31"/>
  <c r="O29"/>
  <c r="O30"/>
  <c r="I30"/>
  <c r="D774" l="1"/>
  <c r="D780" s="1"/>
  <c r="D773"/>
  <c r="D775" s="1"/>
  <c r="K554"/>
  <c r="K560"/>
  <c r="K556"/>
  <c r="K555"/>
  <c r="O31"/>
  <c r="O34"/>
  <c r="O38" s="1"/>
  <c r="O33"/>
  <c r="L76"/>
  <c r="X76" s="1"/>
  <c r="G468"/>
  <c r="D468"/>
  <c r="O865"/>
  <c r="K432"/>
  <c r="J432"/>
  <c r="O37" l="1"/>
  <c r="O41" s="1"/>
  <c r="K563"/>
  <c r="K565"/>
  <c r="K569" s="1"/>
  <c r="K559"/>
  <c r="K561" s="1"/>
  <c r="K564" s="1"/>
  <c r="K575" s="1"/>
  <c r="K558"/>
  <c r="O32"/>
  <c r="O36" s="1"/>
  <c r="O40" s="1"/>
  <c r="O42" s="1"/>
  <c r="O35"/>
  <c r="O39" s="1"/>
  <c r="O44" s="1"/>
  <c r="O897"/>
  <c r="O896"/>
  <c r="O43" l="1"/>
  <c r="O903"/>
  <c r="O905"/>
  <c r="O902"/>
  <c r="O904"/>
  <c r="K577"/>
  <c r="K584"/>
  <c r="K586" s="1"/>
  <c r="K571"/>
  <c r="K576" s="1"/>
  <c r="K574"/>
  <c r="K566"/>
  <c r="K570" s="1"/>
  <c r="K573" s="1"/>
  <c r="K568"/>
  <c r="J113"/>
  <c r="L46"/>
  <c r="X46" s="1"/>
  <c r="K864"/>
  <c r="L112"/>
  <c r="X112" s="1"/>
  <c r="G108"/>
  <c r="E108"/>
  <c r="K590" l="1"/>
  <c r="K592"/>
  <c r="K589"/>
  <c r="K588"/>
  <c r="K587"/>
  <c r="K579"/>
  <c r="K583"/>
  <c r="K101"/>
  <c r="K102" s="1"/>
  <c r="O100"/>
  <c r="O102" s="1"/>
  <c r="O104" s="1"/>
  <c r="O106" s="1"/>
  <c r="O108" s="1"/>
  <c r="O110" s="1"/>
  <c r="G78"/>
  <c r="G90" s="1"/>
  <c r="K71"/>
  <c r="J64"/>
  <c r="L56"/>
  <c r="X56" s="1"/>
  <c r="J58"/>
  <c r="J59" s="1"/>
  <c r="J60" s="1"/>
  <c r="L48"/>
  <c r="X48" s="1"/>
  <c r="L49"/>
  <c r="X49" s="1"/>
  <c r="L50"/>
  <c r="X50" s="1"/>
  <c r="Y49" l="1"/>
  <c r="K594"/>
  <c r="K593"/>
  <c r="K595" s="1"/>
  <c r="K604" s="1"/>
  <c r="K611" s="1"/>
  <c r="K580"/>
  <c r="K582"/>
  <c r="O112"/>
  <c r="O122"/>
  <c r="O142" s="1"/>
  <c r="O150" s="1"/>
  <c r="O167" s="1"/>
  <c r="O101"/>
  <c r="O103" s="1"/>
  <c r="O105" s="1"/>
  <c r="O107" s="1"/>
  <c r="O109" s="1"/>
  <c r="K52"/>
  <c r="K53" s="1"/>
  <c r="M51"/>
  <c r="J50"/>
  <c r="J55" s="1"/>
  <c r="J49"/>
  <c r="J48"/>
  <c r="J21"/>
  <c r="J22" s="1"/>
  <c r="J23" s="1"/>
  <c r="J24" s="1"/>
  <c r="K607" l="1"/>
  <c r="K606"/>
  <c r="K619" s="1"/>
  <c r="K601"/>
  <c r="K600"/>
  <c r="K585"/>
  <c r="K596" s="1"/>
  <c r="K615" s="1"/>
  <c r="K597"/>
  <c r="K602" s="1"/>
  <c r="K598"/>
  <c r="K599"/>
  <c r="O124"/>
  <c r="O128" s="1"/>
  <c r="O116"/>
  <c r="O724" s="1"/>
  <c r="O736" s="1"/>
  <c r="O890"/>
  <c r="O113" s="1"/>
  <c r="O898"/>
  <c r="O111"/>
  <c r="O889" s="1"/>
  <c r="O891" s="1"/>
  <c r="O121"/>
  <c r="K25"/>
  <c r="K26" s="1"/>
  <c r="K27" s="1"/>
  <c r="K54"/>
  <c r="K55" s="1"/>
  <c r="K56" s="1"/>
  <c r="K57" s="1"/>
  <c r="J52"/>
  <c r="J53" s="1"/>
  <c r="J25" s="1"/>
  <c r="J13"/>
  <c r="O130" l="1"/>
  <c r="O914"/>
  <c r="J26"/>
  <c r="O146"/>
  <c r="O163" s="1"/>
  <c r="O168" s="1"/>
  <c r="O141"/>
  <c r="O149" s="1"/>
  <c r="O151"/>
  <c r="O140"/>
  <c r="O880"/>
  <c r="O726"/>
  <c r="O893"/>
  <c r="O895" s="1"/>
  <c r="O862" s="1"/>
  <c r="O711"/>
  <c r="O712" s="1"/>
  <c r="K612"/>
  <c r="K618"/>
  <c r="K621"/>
  <c r="K605"/>
  <c r="K617"/>
  <c r="O126"/>
  <c r="O892"/>
  <c r="O894" s="1"/>
  <c r="O861" s="1"/>
  <c r="O114"/>
  <c r="O123"/>
  <c r="O115"/>
  <c r="O723" s="1"/>
  <c r="O728" s="1"/>
  <c r="O729" s="1"/>
  <c r="O730" s="1"/>
  <c r="O731" s="1"/>
  <c r="O732" s="1"/>
  <c r="O733" s="1"/>
  <c r="O870"/>
  <c r="O915" l="1"/>
  <c r="O917"/>
  <c r="O137"/>
  <c r="O132"/>
  <c r="O871"/>
  <c r="O878" s="1"/>
  <c r="O911"/>
  <c r="O912"/>
  <c r="O143"/>
  <c r="O160" s="1"/>
  <c r="O127"/>
  <c r="O913" s="1"/>
  <c r="O864"/>
  <c r="O804"/>
  <c r="O805" s="1"/>
  <c r="O157"/>
  <c r="O166"/>
  <c r="O169" s="1"/>
  <c r="O297" s="1"/>
  <c r="O311" s="1"/>
  <c r="O863"/>
  <c r="O120"/>
  <c r="O714"/>
  <c r="O716" s="1"/>
  <c r="O718" s="1"/>
  <c r="O719" s="1"/>
  <c r="O721" s="1"/>
  <c r="O713"/>
  <c r="O715" s="1"/>
  <c r="O717" s="1"/>
  <c r="K624"/>
  <c r="K627"/>
  <c r="K630"/>
  <c r="K620"/>
  <c r="K625"/>
  <c r="K616"/>
  <c r="K623"/>
  <c r="K628" s="1"/>
  <c r="K608"/>
  <c r="K609"/>
  <c r="K613"/>
  <c r="K622"/>
  <c r="K629" s="1"/>
  <c r="O125"/>
  <c r="O117"/>
  <c r="O725" s="1"/>
  <c r="O916" l="1"/>
  <c r="O919" s="1"/>
  <c r="O918"/>
  <c r="O874"/>
  <c r="O877" s="1"/>
  <c r="O872"/>
  <c r="O881" s="1"/>
  <c r="O899" s="1"/>
  <c r="O907" s="1"/>
  <c r="O909" s="1"/>
  <c r="O910" s="1"/>
  <c r="O147"/>
  <c r="O164" s="1"/>
  <c r="O129"/>
  <c r="O154"/>
  <c r="O175" s="1"/>
  <c r="O293" s="1"/>
  <c r="O158"/>
  <c r="O172" s="1"/>
  <c r="O301" s="1"/>
  <c r="O312" s="1"/>
  <c r="O315" s="1"/>
  <c r="O307"/>
  <c r="O318" s="1"/>
  <c r="O323" s="1"/>
  <c r="O325" s="1"/>
  <c r="O302"/>
  <c r="O176"/>
  <c r="O174"/>
  <c r="O178" s="1"/>
  <c r="O152"/>
  <c r="O139"/>
  <c r="O148" s="1"/>
  <c r="O875"/>
  <c r="K631"/>
  <c r="K635"/>
  <c r="K633"/>
  <c r="K634"/>
  <c r="O155" l="1"/>
  <c r="O360"/>
  <c r="O187"/>
  <c r="O182"/>
  <c r="O184" s="1"/>
  <c r="O180"/>
  <c r="O183"/>
  <c r="O185"/>
  <c r="O299"/>
  <c r="O313" s="1"/>
  <c r="O316" s="1"/>
  <c r="O177"/>
  <c r="O303"/>
  <c r="O305" s="1"/>
  <c r="O319" s="1"/>
  <c r="O328"/>
  <c r="O330" s="1"/>
  <c r="O332" s="1"/>
  <c r="O304"/>
  <c r="O322"/>
  <c r="O156"/>
  <c r="O171" s="1"/>
  <c r="O298" s="1"/>
  <c r="O308" s="1"/>
  <c r="O165"/>
  <c r="O900"/>
  <c r="O134"/>
  <c r="K639"/>
  <c r="K644" s="1"/>
  <c r="K651" s="1"/>
  <c r="K642"/>
  <c r="K645" s="1"/>
  <c r="K649" s="1"/>
  <c r="K636"/>
  <c r="K637"/>
  <c r="O309" l="1"/>
  <c r="O189"/>
  <c r="O193"/>
  <c r="O199" s="1"/>
  <c r="O190"/>
  <c r="O195" s="1"/>
  <c r="O194"/>
  <c r="O200" s="1"/>
  <c r="O188"/>
  <c r="O192"/>
  <c r="O359"/>
  <c r="O361" s="1"/>
  <c r="O362" s="1"/>
  <c r="O186"/>
  <c r="O181"/>
  <c r="O335"/>
  <c r="O341" s="1"/>
  <c r="O334"/>
  <c r="O314"/>
  <c r="O326" s="1"/>
  <c r="O317"/>
  <c r="O321" s="1"/>
  <c r="O144"/>
  <c r="O161" s="1"/>
  <c r="O159"/>
  <c r="O138"/>
  <c r="O153" s="1"/>
  <c r="O901"/>
  <c r="O135"/>
  <c r="O145" s="1"/>
  <c r="O162" s="1"/>
  <c r="K654"/>
  <c r="K653"/>
  <c r="K657" s="1"/>
  <c r="K659" s="1"/>
  <c r="K921" s="1"/>
  <c r="K923" s="1"/>
  <c r="K925" s="1"/>
  <c r="K927" s="1"/>
  <c r="K640"/>
  <c r="K638"/>
  <c r="O204" l="1"/>
  <c r="O216" s="1"/>
  <c r="O221" s="1"/>
  <c r="O226" s="1"/>
  <c r="O231" s="1"/>
  <c r="O244" s="1"/>
  <c r="O257" s="1"/>
  <c r="O270" s="1"/>
  <c r="O283" s="1"/>
  <c r="O211"/>
  <c r="O205"/>
  <c r="O217" s="1"/>
  <c r="O222" s="1"/>
  <c r="O227" s="1"/>
  <c r="O212"/>
  <c r="O208"/>
  <c r="O202"/>
  <c r="O198"/>
  <c r="O210" s="1"/>
  <c r="O363"/>
  <c r="O364" s="1"/>
  <c r="O324"/>
  <c r="O329" s="1"/>
  <c r="O331" s="1"/>
  <c r="O333" s="1"/>
  <c r="O173"/>
  <c r="O291"/>
  <c r="O873"/>
  <c r="O136"/>
  <c r="K646"/>
  <c r="K648" s="1"/>
  <c r="K650" s="1"/>
  <c r="K652" s="1"/>
  <c r="K656"/>
  <c r="K641"/>
  <c r="K655" s="1"/>
  <c r="K643"/>
  <c r="K647" s="1"/>
  <c r="O365" l="1"/>
  <c r="O196" s="1"/>
  <c r="O201" s="1"/>
  <c r="O366"/>
  <c r="O367" s="1"/>
  <c r="O368" s="1"/>
  <c r="O369" s="1"/>
  <c r="O370" s="1"/>
  <c r="O371" s="1"/>
  <c r="O372" s="1"/>
  <c r="O232"/>
  <c r="O245" s="1"/>
  <c r="O258" s="1"/>
  <c r="O271" s="1"/>
  <c r="O284" s="1"/>
  <c r="O236"/>
  <c r="O207"/>
  <c r="O219" s="1"/>
  <c r="O224" s="1"/>
  <c r="O229" s="1"/>
  <c r="O214"/>
  <c r="O337"/>
  <c r="O338" s="1"/>
  <c r="O342" s="1"/>
  <c r="O345" s="1"/>
  <c r="O348" s="1"/>
  <c r="O294"/>
  <c r="O295"/>
  <c r="O876"/>
  <c r="O882"/>
  <c r="O883" s="1"/>
  <c r="O203" l="1"/>
  <c r="O215" s="1"/>
  <c r="O220" s="1"/>
  <c r="O225" s="1"/>
  <c r="O230" s="1"/>
  <c r="O235" s="1"/>
  <c r="O248" s="1"/>
  <c r="O261" s="1"/>
  <c r="O274" s="1"/>
  <c r="O287" s="1"/>
  <c r="O197"/>
  <c r="O209" s="1"/>
  <c r="O249"/>
  <c r="O241"/>
  <c r="O254" s="1"/>
  <c r="O267" s="1"/>
  <c r="O280" s="1"/>
  <c r="O289" s="1"/>
  <c r="O234"/>
  <c r="O247" s="1"/>
  <c r="O260" s="1"/>
  <c r="O273" s="1"/>
  <c r="O286" s="1"/>
  <c r="O238"/>
  <c r="O206"/>
  <c r="O218" s="1"/>
  <c r="O223" s="1"/>
  <c r="O228" s="1"/>
  <c r="O213"/>
  <c r="O351"/>
  <c r="O374" s="1"/>
  <c r="O358"/>
  <c r="O339"/>
  <c r="O343" s="1"/>
  <c r="O346" s="1"/>
  <c r="O349" s="1"/>
  <c r="O352" s="1"/>
  <c r="O340"/>
  <c r="O344" s="1"/>
  <c r="O347" s="1"/>
  <c r="O240" l="1"/>
  <c r="O253" s="1"/>
  <c r="O266" s="1"/>
  <c r="O279" s="1"/>
  <c r="O252"/>
  <c r="O265" s="1"/>
  <c r="O278" s="1"/>
  <c r="O262"/>
  <c r="O275" s="1"/>
  <c r="O288" s="1"/>
  <c r="O251"/>
  <c r="O264" s="1"/>
  <c r="O277" s="1"/>
  <c r="O243"/>
  <c r="O256" s="1"/>
  <c r="O269" s="1"/>
  <c r="O282" s="1"/>
  <c r="O237"/>
  <c r="O233"/>
  <c r="O246" s="1"/>
  <c r="O259" s="1"/>
  <c r="O272" s="1"/>
  <c r="O285" s="1"/>
  <c r="O350"/>
  <c r="O357"/>
  <c r="O380" s="1"/>
  <c r="O250" l="1"/>
  <c r="O263" s="1"/>
  <c r="O276" s="1"/>
  <c r="O242"/>
  <c r="O255" s="1"/>
  <c r="O268" s="1"/>
  <c r="O281" s="1"/>
  <c r="O353"/>
  <c r="O375"/>
  <c r="O381" s="1"/>
  <c r="O385" s="1"/>
  <c r="O382" l="1"/>
  <c r="O383"/>
  <c r="O389" s="1"/>
  <c r="O376"/>
  <c r="O377"/>
  <c r="X89"/>
  <c r="O384" l="1"/>
  <c r="O390" s="1"/>
  <c r="O388"/>
  <c r="O387"/>
  <c r="O386"/>
  <c r="O378"/>
  <c r="O391" l="1"/>
  <c r="O395" s="1"/>
  <c r="O393"/>
  <c r="O392"/>
  <c r="O394"/>
  <c r="O398" l="1"/>
  <c r="O402" s="1"/>
  <c r="O406" s="1"/>
  <c r="O410" s="1"/>
  <c r="O414" s="1"/>
  <c r="O418" s="1"/>
  <c r="O422" s="1"/>
  <c r="O426" s="1"/>
  <c r="O396"/>
  <c r="O400" s="1"/>
  <c r="O404" s="1"/>
  <c r="O408" s="1"/>
  <c r="O412" s="1"/>
  <c r="O416" s="1"/>
  <c r="O420" s="1"/>
  <c r="O424" s="1"/>
  <c r="O428" s="1"/>
  <c r="O399"/>
  <c r="O403" s="1"/>
  <c r="O407" s="1"/>
  <c r="O411" s="1"/>
  <c r="O415" s="1"/>
  <c r="O419" s="1"/>
  <c r="O423" s="1"/>
  <c r="O427" s="1"/>
  <c r="O397"/>
  <c r="O401" s="1"/>
  <c r="O405" s="1"/>
  <c r="O409" s="1"/>
  <c r="O413" s="1"/>
  <c r="O417" s="1"/>
  <c r="O421" s="1"/>
  <c r="O425" s="1"/>
  <c r="O429" s="1"/>
  <c r="K2600" i="5"/>
  <c r="K2601" s="1"/>
  <c r="K2602" s="1"/>
  <c r="K2737"/>
  <c r="K11"/>
  <c r="K41"/>
  <c r="K46" s="1"/>
  <c r="K39"/>
  <c r="K44" s="1"/>
  <c r="K49" s="1"/>
  <c r="K54" s="1"/>
  <c r="K59" s="1"/>
  <c r="K64" s="1"/>
  <c r="K69" s="1"/>
  <c r="K74" s="1"/>
  <c r="K79" s="1"/>
  <c r="K84" s="1"/>
  <c r="K89" s="1"/>
  <c r="K94" s="1"/>
  <c r="K99" s="1"/>
  <c r="K104" s="1"/>
  <c r="K109" s="1"/>
  <c r="K114" s="1"/>
  <c r="K42"/>
  <c r="K38"/>
  <c r="K2856"/>
  <c r="K2858" s="1"/>
  <c r="K2860" s="1"/>
  <c r="K2862" s="1"/>
  <c r="K40"/>
  <c r="K45" s="1"/>
  <c r="K2608" l="1"/>
  <c r="K50"/>
  <c r="K55" s="1"/>
  <c r="K60" s="1"/>
  <c r="K65" s="1"/>
  <c r="K70" s="1"/>
  <c r="K75" s="1"/>
  <c r="K80" s="1"/>
  <c r="K85" s="1"/>
  <c r="K90" s="1"/>
  <c r="K95" s="1"/>
  <c r="K100" s="1"/>
  <c r="K43"/>
  <c r="K48" s="1"/>
  <c r="K53" s="1"/>
  <c r="K58" s="1"/>
  <c r="K63" s="1"/>
  <c r="K68" s="1"/>
  <c r="K73" s="1"/>
  <c r="K78" s="1"/>
  <c r="K83" s="1"/>
  <c r="K88" s="1"/>
  <c r="K93" s="1"/>
  <c r="K98" s="1"/>
  <c r="K103" s="1"/>
  <c r="K108" s="1"/>
  <c r="K113" s="1"/>
  <c r="K118" s="1"/>
  <c r="K123" s="1"/>
  <c r="K128" s="1"/>
  <c r="K2864"/>
  <c r="K2866" s="1"/>
  <c r="K2868" s="1"/>
  <c r="K2870" s="1"/>
  <c r="K119"/>
  <c r="K124" s="1"/>
  <c r="K129" s="1"/>
  <c r="K367"/>
  <c r="K369" s="1"/>
  <c r="K371" s="1"/>
  <c r="K373" s="1"/>
  <c r="K47"/>
  <c r="K52" s="1"/>
  <c r="K57" s="1"/>
  <c r="K62" s="1"/>
  <c r="K67" s="1"/>
  <c r="K72" s="1"/>
  <c r="K77" s="1"/>
  <c r="K82" s="1"/>
  <c r="K2605"/>
  <c r="K2880" s="1"/>
  <c r="K2882" s="1"/>
  <c r="K2884" s="1"/>
  <c r="K2886" s="1"/>
  <c r="K51"/>
  <c r="K56" s="1"/>
  <c r="K61" s="1"/>
  <c r="K66" s="1"/>
  <c r="K71" s="1"/>
  <c r="K76" s="1"/>
  <c r="K81" s="1"/>
  <c r="K86" s="1"/>
  <c r="K91" s="1"/>
  <c r="K96" s="1"/>
  <c r="K101" s="1"/>
  <c r="K106" s="1"/>
  <c r="K111" s="1"/>
  <c r="K116" s="1"/>
  <c r="K121" s="1"/>
  <c r="K126" s="1"/>
  <c r="K2872"/>
  <c r="K2874" s="1"/>
  <c r="K2876" s="1"/>
  <c r="K2878" s="1"/>
  <c r="K2613"/>
  <c r="K2606"/>
  <c r="K2603"/>
  <c r="K2604"/>
  <c r="K2888" l="1"/>
  <c r="K2890" s="1"/>
  <c r="K2892" s="1"/>
  <c r="K2894" s="1"/>
  <c r="K2616"/>
  <c r="K2619" s="1"/>
  <c r="K2622" s="1"/>
  <c r="K2645"/>
  <c r="K554"/>
  <c r="K559" s="1"/>
  <c r="K87"/>
  <c r="K92" s="1"/>
  <c r="K97" s="1"/>
  <c r="K102" s="1"/>
  <c r="K107" s="1"/>
  <c r="K112" s="1"/>
  <c r="K117" s="1"/>
  <c r="K122" s="1"/>
  <c r="K553"/>
  <c r="K558" s="1"/>
  <c r="K563" s="1"/>
  <c r="K2607"/>
  <c r="K2614"/>
  <c r="K2611"/>
  <c r="K2612" s="1"/>
  <c r="K2615" s="1"/>
  <c r="K2618" s="1"/>
  <c r="K2621" s="1"/>
  <c r="K2896" s="1"/>
  <c r="K2898" s="1"/>
  <c r="K2900" s="1"/>
  <c r="K2902" s="1"/>
  <c r="K582" l="1"/>
  <c r="K594" s="1"/>
  <c r="K598" s="1"/>
  <c r="K608" s="1"/>
  <c r="K630" s="1"/>
  <c r="K564"/>
  <c r="K569" s="1"/>
  <c r="K574" s="1"/>
  <c r="K586" s="1"/>
  <c r="K580"/>
  <c r="K568"/>
  <c r="K573" s="1"/>
  <c r="K585"/>
  <c r="K596" s="1"/>
  <c r="K606" s="1"/>
  <c r="K2646"/>
  <c r="K556" s="1"/>
  <c r="K555"/>
  <c r="K375"/>
  <c r="K377" s="1"/>
  <c r="K379" s="1"/>
  <c r="K381" s="1"/>
  <c r="K127"/>
  <c r="K578" l="1"/>
  <c r="K584"/>
  <c r="K557"/>
  <c r="K562" s="1"/>
  <c r="K560"/>
  <c r="K565" s="1"/>
  <c r="K570" s="1"/>
  <c r="K575" s="1"/>
  <c r="K592"/>
  <c r="K561"/>
  <c r="K566" s="1"/>
  <c r="K571" s="1"/>
  <c r="K576" s="1"/>
  <c r="K579" s="1"/>
  <c r="K583" l="1"/>
  <c r="K589"/>
  <c r="K590"/>
  <c r="K616" s="1"/>
  <c r="K588"/>
  <c r="K567"/>
  <c r="K593"/>
  <c r="K581"/>
  <c r="K595" s="1"/>
  <c r="K614"/>
  <c r="K628"/>
  <c r="K591" l="1"/>
  <c r="K572"/>
  <c r="K577" s="1"/>
  <c r="K587" s="1"/>
  <c r="K597"/>
  <c r="K615"/>
  <c r="K629"/>
  <c r="K607" l="1"/>
  <c r="K600"/>
  <c r="K613"/>
  <c r="K627"/>
  <c r="K605" l="1"/>
  <c r="K610"/>
  <c r="K632" l="1"/>
  <c r="K633"/>
</calcChain>
</file>

<file path=xl/sharedStrings.xml><?xml version="1.0" encoding="utf-8"?>
<sst xmlns="http://schemas.openxmlformats.org/spreadsheetml/2006/main" count="13013" uniqueCount="5318">
  <si>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</si>
  <si>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</si>
  <si>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</si>
  <si>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</si>
  <si>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</si>
  <si>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</si>
  <si>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</si>
  <si>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</si>
  <si>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</si>
  <si>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</si>
  <si>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</si>
  <si>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</si>
  <si>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</si>
  <si>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</si>
  <si>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</si>
  <si>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</si>
  <si>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</si>
  <si>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</si>
  <si>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</si>
  <si>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</si>
  <si>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</si>
  <si>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</si>
  <si>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</si>
  <si>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Automatización de la Gestión Institucional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</si>
  <si>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</si>
  <si>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del Sistema de Administracion de Bienes</t>
  </si>
  <si>
    <t>4.1.1.1.01</t>
  </si>
  <si>
    <t xml:space="preserve">Actualización de inventarios de los SRS                      </t>
  </si>
  <si>
    <t>Informe</t>
  </si>
  <si>
    <t>Registro Digital</t>
  </si>
  <si>
    <t>Somos CEAS NO SRS</t>
  </si>
  <si>
    <t>4.1.1.1.02</t>
  </si>
  <si>
    <t xml:space="preserve">Auditoria de cumplimiento de las politicas de administración de bienes en los EES y SRS </t>
  </si>
  <si>
    <t>Listado de participación</t>
  </si>
  <si>
    <t>Esta repetida esta actividad.</t>
  </si>
  <si>
    <t>4.1.1.1.03</t>
  </si>
  <si>
    <t>Encargada de Administracion. Lic. Raquel Minaya</t>
  </si>
  <si>
    <t>4.1.1.1.04</t>
  </si>
  <si>
    <t>Elaboracion de plan de levantamiento y/o actulalización de inventarios de los EESS (cronograma 2023)</t>
  </si>
  <si>
    <t>Plan</t>
  </si>
  <si>
    <t>4.1.2. Mejorada la sostenibilidad financiera de la Red SNS mediante el control de gastos, saneamiento de las deudas e incremento de las distintas fuentes de financiamiento con el fin de garantizar la prestación de servicios en salud con oportunidad y eficiencia</t>
  </si>
  <si>
    <t>4.1.1.2 Despiegue del Sistema demanejo y Control Interno</t>
  </si>
  <si>
    <t>4.1.1.2.01</t>
  </si>
  <si>
    <t xml:space="preserve">Reporte opotuno de la liquidación de fondos y rendición de cuentas </t>
  </si>
  <si>
    <t>Reporte</t>
  </si>
  <si>
    <t>4.1.1.3 Gestión Financiera de la Red</t>
  </si>
  <si>
    <t>4.1.1.3.01</t>
  </si>
  <si>
    <t>Elaboración de los estados financieros y sus notas de referencia</t>
  </si>
  <si>
    <t>Otros</t>
  </si>
  <si>
    <t>Estados Financieros y notas de referencia</t>
  </si>
  <si>
    <t>4.1.1.3.02</t>
  </si>
  <si>
    <t xml:space="preserve">Análisis comportamiento pago </t>
  </si>
  <si>
    <t>Enc. Contabilidad Diade Aponte</t>
  </si>
  <si>
    <t>4.1.1.3.03</t>
  </si>
  <si>
    <t xml:space="preserve">Análisis de Gestión de Tesorería </t>
  </si>
  <si>
    <t>Enc. Contabilidad Viade Aponte</t>
  </si>
  <si>
    <t>4.1.1.3.04</t>
  </si>
  <si>
    <t>Seguimiento al cumplimiento del Sub-Indicador de Correcta Publicación Presupuestaria (IGP) en los CEAS de Autogestión</t>
  </si>
  <si>
    <t>No somos de Autogestion</t>
  </si>
  <si>
    <t>4.1.1.4 Implementación del Sistema de Administracion de Bienes</t>
  </si>
  <si>
    <t>4.1.1.4.01</t>
  </si>
  <si>
    <t xml:space="preserve">Actualización de inventarios        </t>
  </si>
  <si>
    <t>Enc. De Activo Fijo Arq. Emilio Uribe</t>
  </si>
  <si>
    <t>4.1.1.4.02</t>
  </si>
  <si>
    <t xml:space="preserve">Auditoria de cumplimiento de las politicas de administración de bienes </t>
  </si>
  <si>
    <t>4.1.1.4.03</t>
  </si>
  <si>
    <t>Elaboracion de plan de levantamiento y/o actualización de inventarios (cronograma 2023)</t>
  </si>
  <si>
    <t>4.1.1.5 Plan de Mantenimiento preventivo de infraestuctura y equipos</t>
  </si>
  <si>
    <t>4.1.1.5.01</t>
  </si>
  <si>
    <t>Elaboración del Plan de Mantenimiento de infraestructura y equipos</t>
  </si>
  <si>
    <t>Encargado de mantenimiento Ing. Cairo Uribe y Saudy</t>
  </si>
  <si>
    <t>4.1.1.5.02</t>
  </si>
  <si>
    <t>Seguimiento a la ejecución del plan de mantenimiento de infraestructura y equipos</t>
  </si>
  <si>
    <t>4.1.1.6 Implementación del modelo de gestión y monitoreo de la Calidad Institucional</t>
  </si>
  <si>
    <t>4.1.1.6.01</t>
  </si>
  <si>
    <t>Implementación de CCC (EES priorizado)</t>
  </si>
  <si>
    <t>Resolución de aprobación</t>
  </si>
  <si>
    <t>Encargada de Calidad en la gestion. Dra, Ammary Tejada.</t>
  </si>
  <si>
    <t>4.1.1.6.02</t>
  </si>
  <si>
    <t xml:space="preserve">Seguimiento a los indicadores comprometidos en la CCC </t>
  </si>
  <si>
    <t>Reporte de monitoreo indicadores CCC (plantilla de excel)</t>
  </si>
  <si>
    <t>Encargada de Calidad en la gestion. Dra, Ammary Tejada. Y Enc. Planificacion y Conocimiento Dra. Ynmaculada Valerio.</t>
  </si>
  <si>
    <t>Implementación/actualización de CAF</t>
  </si>
  <si>
    <t>Autodiagnóstico</t>
  </si>
  <si>
    <t>EDI</t>
  </si>
  <si>
    <t>4.1.1.6.04</t>
  </si>
  <si>
    <t>Elaboración de plan de mejora CAF.</t>
  </si>
  <si>
    <t>Plan de Mejora</t>
  </si>
  <si>
    <t>4.1.1.6.05</t>
  </si>
  <si>
    <t>Seguimiento al plan de mejora CAF.</t>
  </si>
  <si>
    <t>Informe de seguimiento</t>
  </si>
  <si>
    <t>Enc Planificacion y Conocimiento. Dra. Ynmaculada Valerio.</t>
  </si>
  <si>
    <t>4.1.1.6.06</t>
  </si>
  <si>
    <t>Elaboración de Acuerdo de Evaluación Desempeño Institucional, alineado al plan de mejora CAF.</t>
  </si>
  <si>
    <t>Enc. Recursos Humanos Lic. Clever Tejada y Enc Calidad Dra. Ammary Tejada.</t>
  </si>
  <si>
    <t>Cumplimiento mínimo en los indicadores del ranking hospitalarios</t>
  </si>
  <si>
    <t>Enc. Planificacion Dra. Ynmaculada Valerio y Enc. Monitoreo y Evaluacio Dra. Nancy Montero.</t>
  </si>
  <si>
    <t>Ejecución de las sesiones del Comité de Calidad del CEAS</t>
  </si>
  <si>
    <t>Minuta</t>
  </si>
  <si>
    <t xml:space="preserve">4.1.1.9 Implementación del Sistema Institucional de Planificación, Monitoreo y Evaluación </t>
  </si>
  <si>
    <t>4.1.1.9.0</t>
  </si>
  <si>
    <t>Monitoreo del POA 2023</t>
  </si>
  <si>
    <t>Matriz de Monitoreo interno</t>
  </si>
  <si>
    <t>Enc Monitoreo Dra. Yanin Montero</t>
  </si>
  <si>
    <t>4.1.1.7 Fortalecimiento de la Planificación Institucional</t>
  </si>
  <si>
    <t>4.1.1.7.01</t>
  </si>
  <si>
    <t>Elaboración del Plan Operativo Anual y Presupuesto Institucional</t>
  </si>
  <si>
    <t>Enc. Contabilidad Lic. Viade Aponte y Enc. Planificacion. Dra. Ynmaculada Valerio.</t>
  </si>
  <si>
    <t>4.1.1.7.02</t>
  </si>
  <si>
    <t>Elaboración del Plan Anual de Compras y Contrataciones</t>
  </si>
  <si>
    <t>Enc. Administradora. Lic. Raquel Minaya, Enc. Contabilidad Lic. Viade Aponte,  y Enc. Planificacion. Dra. Ynmaculada Valerio.</t>
  </si>
  <si>
    <t>4.1.1.8 Estandarizacion Sub-portales de Transparencia</t>
  </si>
  <si>
    <t>4.1.1.8.01</t>
  </si>
  <si>
    <t>Actualizacion Subportales de Transparencia</t>
  </si>
  <si>
    <t>Director. Dr. Ramon Nuñez</t>
  </si>
  <si>
    <t>4.1.1.8.02</t>
  </si>
  <si>
    <t xml:space="preserve">Informe quejas y solicitudes de Informacion </t>
  </si>
  <si>
    <t>4.1.1.8.03</t>
  </si>
  <si>
    <t>Conformacion Comite vinculados a la OAI</t>
  </si>
  <si>
    <t>Estrategia de Atención Primaria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</si>
  <si>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</si>
  <si>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la provision de los Servicios de Atención a las Infecciones de Transmision Sexual (ITS)</t>
  </si>
  <si>
    <t>1.1.4.1.01</t>
  </si>
  <si>
    <t>Reporte  de información de los Servicios de Infecciones de Transmisión Sexual (ITS) ofrecidos por ITS por los puestos centinelas establecidos</t>
  </si>
  <si>
    <t>Enc. Epidemiologia. Dra. Jacqueline Cabrera</t>
  </si>
  <si>
    <t xml:space="preserve">1.1.4.2 Fortalecimiento de la gestión de los Servicios de Atención Integral (SAIs) para el VIH-SIDA en todos sus componentes </t>
  </si>
  <si>
    <t>1.1.4.2.01</t>
  </si>
  <si>
    <t>Seguimiento al registro oportuno de los datos en SIRENP- VIH</t>
  </si>
  <si>
    <t>No tenemos SAI</t>
  </si>
  <si>
    <t>1.1.4.2.02</t>
  </si>
  <si>
    <t>Seguimiento al cumplimiento de las acividades comunitarias por el personal contratado para recuperacion de los pacientes en abandono</t>
  </si>
  <si>
    <t>1.1.4.2.03</t>
  </si>
  <si>
    <t>Implementación de intervenciones para recuperación de pacientes en abandono de ARV.</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</si>
  <si>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</si>
  <si>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4.1.3.1 Despliegue Plan interconexión Red Pública de Servicios de Salud</t>
  </si>
  <si>
    <t>4.1.3.1.01</t>
  </si>
  <si>
    <t>Implementación Plan interconexión en 20 centros SISMAP</t>
  </si>
  <si>
    <t>Fotos</t>
  </si>
  <si>
    <t>Esta actividad no nos compete hasta que nos autoricen a pertenecer al SISMAP</t>
  </si>
  <si>
    <t>4.1.3.1.02</t>
  </si>
  <si>
    <t>Seguimiento implementación Plan interconexión Red Pública de Servicios de Salud</t>
  </si>
  <si>
    <t>Subdirector medico. Dra. Jacinta Bonifacio</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</si>
  <si>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</si>
  <si>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</si>
  <si>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</si>
  <si>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</si>
  <si>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</si>
  <si>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</si>
  <si>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Enc. Bioseguridad Lic. Ana Rodrigez y Enc. Epidemiologia Dra. Jacqueline Cabrera</t>
  </si>
  <si>
    <t>Humanización y Calidad de la Atención</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</si>
  <si>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</si>
  <si>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Fortalecimiento de la calidad de atención con el servicio de salud integral del programa de diálisis peritoneal y hemodiálisis</t>
  </si>
  <si>
    <t>1.2.1.1.01</t>
  </si>
  <si>
    <t>Desarrollo de planes de mejora a partir de los resultados de las evaluaciones de las encuestas de satisfacción a los pacientes de diálisis peritoneal y hemodiálisis</t>
  </si>
  <si>
    <t>Somos de segundo nivel, no tenemos ese servicio.</t>
  </si>
  <si>
    <t>1.2.1.1.02</t>
  </si>
  <si>
    <t>Segumiento a los planes de mejora de las evaluaciones de las encuestas de satisfacción a los pacientes de diálisis peritoneal y hemodiálisis</t>
  </si>
  <si>
    <t>1.2.1.1.03</t>
  </si>
  <si>
    <t>Implementacion del formulario de e evaluación de indicadores de calidad pre-establecidos en el programa de hemodiálisis</t>
  </si>
  <si>
    <t>Hoja de supervisión</t>
  </si>
  <si>
    <t>1.2.1.2 Gestión de usuarios para adhesión a una cultura institucional de servicio</t>
  </si>
  <si>
    <t>1.2.1.2.01</t>
  </si>
  <si>
    <t>Encuestas diarias de satisfacción de usuarios en la plataforma digital</t>
  </si>
  <si>
    <t>Enc. Atencion al Usuario. Lic. Diana Candelario</t>
  </si>
  <si>
    <t>1.2.1.2.02</t>
  </si>
  <si>
    <t>Elaboración de los planes de mejora en base a los resultados obtenidos en la encuesta de satisfacción</t>
  </si>
  <si>
    <t>1.2.1.2.03</t>
  </si>
  <si>
    <t xml:space="preserve">Seguimiento a la implementación de los planes de mejora </t>
  </si>
  <si>
    <t>1.2.1.2.04</t>
  </si>
  <si>
    <t>Implementación de grupos focales para determinar la calidad percibida del servicio</t>
  </si>
  <si>
    <t>Subdirector  medico. Dra. Jacinta Bonifacio y Enlace comunidad Sra. Beatriz</t>
  </si>
  <si>
    <t>1.2.1.3 Programa de Gestión de Citas</t>
  </si>
  <si>
    <t>1.2.1.3.01</t>
  </si>
  <si>
    <t>Organización de las citas a consultas externas para que todos los usuarios lleguen con una consulta programada</t>
  </si>
  <si>
    <t>Subdirector medico. Dra. Jacinta Bonifacio y Enc. Atencion AL Usuario. Lic Diana Candelario</t>
  </si>
  <si>
    <t>1.2.2. Fortalecida la calidad de la atención en salud como resultado del seguimiento a los aspectos técnicos y no técnicos de la atención, que disminuya el riesgo de la seguridad del paciente y de los resultados esperados de salud</t>
  </si>
  <si>
    <t xml:space="preserve">1.2.2.1 Fortalecimiento de los servicios de hostelería </t>
  </si>
  <si>
    <t>1.2.2.1.01</t>
  </si>
  <si>
    <t xml:space="preserve">Diagnóstico situacional de proceso de hosteleria </t>
  </si>
  <si>
    <t>Enc. Hosteleria Sra. Yolanda Marte</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</si>
  <si>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</si>
  <si>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</si>
  <si>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</si>
  <si>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</si>
  <si>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</si>
  <si>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</si>
  <si>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Enc. Hosteleria Sra. Yolanda Marte y Enc de Calidad. Dra Ammary Tejada</t>
  </si>
  <si>
    <t>1.2.2.2 Seguimiento y evaluacion del Módulo de Incidentes</t>
  </si>
  <si>
    <t>1.2.2.2.01</t>
  </si>
  <si>
    <t>Seguimiento a la nortificacion oportuna de los incidentes en el modulo definido para los fines</t>
  </si>
  <si>
    <t xml:space="preserve">1.2.2.3 Estructuración Comités priorizados de Salud </t>
  </si>
  <si>
    <t>1.2.2.3.01</t>
  </si>
  <si>
    <t xml:space="preserve">Conformacion y/o restructuracion de los Comites Hospitalarios </t>
  </si>
  <si>
    <t>Actas de conformación</t>
  </si>
  <si>
    <t>Director Dr. Ramon Nuñez</t>
  </si>
  <si>
    <t>1.2.2.4 Fortalecimiento de la vigilancia epidemiologica</t>
  </si>
  <si>
    <t>1.2.2.4.01</t>
  </si>
  <si>
    <t>Notificacion oportuna de las enfermedades bajo vigilancia epidemiologica</t>
  </si>
  <si>
    <t>1.2.2.5 Fortalecimiento de bioseguridad hospitalaria</t>
  </si>
  <si>
    <t>1.2.2.5.01</t>
  </si>
  <si>
    <t>Conformacion del comité de IAAS</t>
  </si>
  <si>
    <t>Acta de conformación</t>
  </si>
  <si>
    <t>1.2.2.5.02</t>
  </si>
  <si>
    <t>Reuniones de trabajo para la vigilancia y control de las IAAS</t>
  </si>
  <si>
    <t>1.2.2.5.03</t>
  </si>
  <si>
    <t>Implementacion del formulario de evaluacion de procesos de bioseguridad hospitalaria</t>
  </si>
  <si>
    <t>1.2.2.5.04</t>
  </si>
  <si>
    <t xml:space="preserve">Elaboracion de planes de mejora para la bioseguridad hospitalaria. </t>
  </si>
  <si>
    <t>1.2.2.5.05</t>
  </si>
  <si>
    <t xml:space="preserve">Evaluacion de la ejecución de los planes de mejora bioseguridad hospitalaria </t>
  </si>
  <si>
    <t>Enc. Monitoreo Dra. Yanin Montero y Enc Calidad Dra. Ammary Tejada</t>
  </si>
  <si>
    <t>1.2.2.6 Fortalecimiento de la gestión de los servicios Hospitalarios</t>
  </si>
  <si>
    <t>1.2.2.6.01</t>
  </si>
  <si>
    <t>Autoevaluación en la metodologia de la Gestion Productiva de los Servicios de Salud</t>
  </si>
  <si>
    <t>Subdirector Medico Dra. Jacinta Bonifacio</t>
  </si>
  <si>
    <t>1.2.2.6.02</t>
  </si>
  <si>
    <t>Elaboración de planes de mejora con la Metodologia de Gestión Productiva</t>
  </si>
  <si>
    <t>Subdirector Medico Dra. Jacinta Bonifacio y Enc Calidad Dra. Ammary Tejada</t>
  </si>
  <si>
    <t>1.2.2.6.03</t>
  </si>
  <si>
    <t xml:space="preserve">Ejecución de planes de mejora con la Metodologia de Gestión Productiva </t>
  </si>
  <si>
    <t>1.2.2.7 Supervisión del cumplimiento de los planes de mejora en los EESS según informe de monitoreo de la calidad de los servicios clínicos y quirúrgicos</t>
  </si>
  <si>
    <t>1.2.2.7.01</t>
  </si>
  <si>
    <t>Implementación de los planes de mejora elaborados acorde al monitoreo de todas las áreas incluidas en el informe</t>
  </si>
  <si>
    <t>1.2.2.7.02</t>
  </si>
  <si>
    <t>Gestión de la habilitación de todos los servicios que ofertan en el EESS</t>
  </si>
  <si>
    <t>Enc. Calidad Dra. Ammary Tejada y Enc. RRHH. Lic Clever Tejada</t>
  </si>
  <si>
    <t>1.2.2.7.03</t>
  </si>
  <si>
    <t>Conformación del comité de calidad y seguridad del paciente en el EESS</t>
  </si>
  <si>
    <t>1.2.2.7.04</t>
  </si>
  <si>
    <t>Supervisión del cumplimiento de los protocolos durante la atención clínica y quirúrgica a los usuarios de los servicios</t>
  </si>
  <si>
    <t>1.2.2.8 Gestión oportuna de los datos de producción de servicios</t>
  </si>
  <si>
    <t>1.2.2.8.01</t>
  </si>
  <si>
    <t xml:space="preserve">Reporte de producción de servicios </t>
  </si>
  <si>
    <t>Enc. Estadisticas Lic. Cristina Adames</t>
  </si>
  <si>
    <t>1.2.2.8.02</t>
  </si>
  <si>
    <t>Autoevaluación de los datos de producción de servicios</t>
  </si>
  <si>
    <t>4.1.2.1 Fortalecimiento de los procesos de auditoria de los servicios de salud</t>
  </si>
  <si>
    <t>4.1.2.1.01</t>
  </si>
  <si>
    <t>Auditoría de los expedientes clínicos</t>
  </si>
  <si>
    <t>Enc. De Auditoria Dr Beato Suero</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</si>
  <si>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</si>
  <si>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</si>
  <si>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</si>
  <si>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</si>
  <si>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</si>
  <si>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</si>
  <si>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</si>
  <si>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4.1.2.1.05</t>
  </si>
  <si>
    <t xml:space="preserve">Analisis del comportamiento d ela facturacion </t>
  </si>
  <si>
    <t>Enc Facturacion Sr. Ramon Almanzar</t>
  </si>
  <si>
    <t>Sistema de Emergencias Médicas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</si>
  <si>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</si>
  <si>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</si>
  <si>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</si>
  <si>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 xml:space="preserve">Implementación del Modelo hospitalario y flujos de Asistencia Emergencias y Urgencias </t>
  </si>
  <si>
    <t xml:space="preserve">Enc de Emergencias. Dra Malluri Disla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</si>
  <si>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</si>
  <si>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</si>
  <si>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</si>
  <si>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</si>
  <si>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</si>
  <si>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</si>
  <si>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Enc de Emergencias. Dra Malluri Disla</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</si>
  <si>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</si>
  <si>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</si>
  <si>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</si>
  <si>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</si>
  <si>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</si>
  <si>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</si>
  <si>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</si>
  <si>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Medico de servicio</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</si>
  <si>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</si>
  <si>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</si>
  <si>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</si>
  <si>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</si>
  <si>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</si>
  <si>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Enc Emergencias y Desastres Dra. Yael Melendez</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</si>
  <si>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</si>
  <si>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</si>
  <si>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</si>
  <si>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</si>
  <si>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</si>
  <si>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</si>
  <si>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</si>
  <si>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</si>
  <si>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</si>
  <si>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</si>
  <si>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</si>
  <si>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</si>
  <si>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</si>
  <si>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</si>
  <si>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Enc. Epidemiologia Dra. Jacqueline Cabrera y Enc Emergencias y Desastres Dra. Yael Melendez</t>
  </si>
  <si>
    <t>1.1.5.2.09</t>
  </si>
  <si>
    <t>Reforzamiento y capacitación control de infecciones y manejo clínico COVID-19 para epidemiólogos facilitadores de los centros de salud a nivel nacional.</t>
  </si>
  <si>
    <t>SNS</t>
  </si>
  <si>
    <t>1.1.5.2.10</t>
  </si>
  <si>
    <t>Socialización del procedimiento de notificación y traslado de casos sospechosos y confirmados COVID-19.</t>
  </si>
  <si>
    <t xml:space="preserve">Enc. Epidemiologia Dra. Jacqueline Cabrera </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</si>
  <si>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</si>
  <si>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2.1.1.1 Conectividad de la Red de Establecimientos del Primer Nivel con el Especializado</t>
  </si>
  <si>
    <t>2.1.1.1.01</t>
  </si>
  <si>
    <t>Seguimiento al proceso de referencia y contrareferencia de la Red.</t>
  </si>
  <si>
    <t>2.1.1.1.02</t>
  </si>
  <si>
    <t>Gestión de los buzones de sugerencias</t>
  </si>
  <si>
    <t>2.1.1.1.03</t>
  </si>
  <si>
    <t>Gestionar las QDSR de los usuarios, canalizando hasta dar respuesta al mismo.</t>
  </si>
  <si>
    <t>2.1.1.1.04</t>
  </si>
  <si>
    <t>Seguimiento a la actualización de la cartera de servicios del establecimiento</t>
  </si>
  <si>
    <t>Enc. Atencion al Usuario. Lic. Diana Candelario y Enc. Calidad Dra. Ammary Tejada</t>
  </si>
  <si>
    <t>Desarrollo del Talento Humano</t>
  </si>
  <si>
    <t>3.2.1. Incrementada las competencias  y resolución de los colaboradores, de acuerdo a la complejidad de sus funciones, las necesidades de salud de la población y los compromisos del sector</t>
  </si>
  <si>
    <t>3.2.1.1 Programa de capacitación del CEAS</t>
  </si>
  <si>
    <t>3.2.1.1.01</t>
  </si>
  <si>
    <t>Ejecución Plan de Capacitación -2022</t>
  </si>
  <si>
    <t>Enc RRHH Lic. Clever Tejada y Lic Susana Morales</t>
  </si>
  <si>
    <t>3.2.1.1.02</t>
  </si>
  <si>
    <t xml:space="preserve">Seguimiento ejecución plan capacitación 2022 </t>
  </si>
  <si>
    <t>Enc RRHH Lic. Clever Tejada y Lic Susana  Morales</t>
  </si>
  <si>
    <t>3.2.1.1.03</t>
  </si>
  <si>
    <t>Detección necesidades capacitación por departamento -Plan 2023.</t>
  </si>
  <si>
    <t>3.2.1.1.04</t>
  </si>
  <si>
    <t>Elaboración del Plan de Capacitación -2023</t>
  </si>
  <si>
    <t>Enc RRHH Lic. Clever Tejada y Lic Susana</t>
  </si>
  <si>
    <t>3.2.1.2 Ejecución del Plan de Seguridad y Salud ocupacional y Plan de gestion de Riesgos</t>
  </si>
  <si>
    <t>3.2.1.2.01</t>
  </si>
  <si>
    <t>Implementación del Proceso de Auditoría Médica</t>
  </si>
  <si>
    <t>Enc. Auditoria Medic Dr. Beato Suero</t>
  </si>
  <si>
    <t xml:space="preserve">Elaboración  de reporte y seguimiento  del personal  pasivo por enfermedad. </t>
  </si>
  <si>
    <t>Enc. RRHH Lic. Clever Tejada</t>
  </si>
  <si>
    <t>Mejora de la Salud Materna y Neonatal</t>
  </si>
  <si>
    <t>1.1.2. Disminuida la morbi-mortalidad materna, neonatal e infantil, mediante el fortalecimiento y la integración de los servicios de salud antes de la concepción, durante el embarazo, el parto y los primeros años de vida, garantizando la calidad de la atención.</t>
  </si>
  <si>
    <t>1.1.2.1 Aumento de la provisión de servicios de salud sexual y reproductiva en la Red SNS</t>
  </si>
  <si>
    <t>1.1.2.1.01</t>
  </si>
  <si>
    <t>Seguimiento a la planificación post evento obstétrico  en las personas adolescentes.</t>
  </si>
  <si>
    <t>Dra. Jhokabel Vasquez.</t>
  </si>
  <si>
    <t>1.1.2.1.02</t>
  </si>
  <si>
    <t xml:space="preserve">Seguimiento a la mejora de la cobertura y del registro de la Planificacion Post Evento Obstetrico </t>
  </si>
  <si>
    <t>Dra. Jhokabel Vasque</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</si>
  <si>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</si>
  <si>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</si>
  <si>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</si>
  <si>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Enc. Obstetricia Dr. Ernesto Dotel y Enc. Pediatria Dra Annel Perez.</t>
  </si>
  <si>
    <t>Analisis de los indicadores de la Sala Situacional.</t>
  </si>
  <si>
    <t>Matriz Sala Situacional</t>
  </si>
  <si>
    <t xml:space="preserve">Capacitación del personal de nuevo ingreso en la Estrategia Código Rojo. </t>
  </si>
  <si>
    <t>Agenda</t>
  </si>
  <si>
    <t xml:space="preserve">Enc. Obstetricia Dr. Ernesto Dotel </t>
  </si>
  <si>
    <t>Seguimiento a la implementacion de la Estrategia Código Rojo.</t>
  </si>
  <si>
    <t>Enc. Obstetricia Dr. Ernesto Dote</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</si>
  <si>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</si>
  <si>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</si>
  <si>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</si>
  <si>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</si>
  <si>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</si>
  <si>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Enc. Obstetricia Dr. Ernesto Dote y Enc. Monitoreo Dra Nancy Montero</t>
  </si>
  <si>
    <t>Implementacion de la terapia de hipotermia en los Hospitales (HUMNSA, HMILLDM, HMRA)</t>
  </si>
  <si>
    <t>No estamos en el listado de esta actividad.</t>
  </si>
  <si>
    <t>Seguimiento al uso y correcto llenado de la cédula del niño/niña en hospitales que asisten partos</t>
  </si>
  <si>
    <t xml:space="preserve">Reporte de la cobertura de la aplicación de vacunas en niños de 0-4 años de edad.
</t>
  </si>
  <si>
    <t>Enc. Lic. Batista</t>
  </si>
  <si>
    <t>Socialización de las Guías Nacionales de Atención Integral a las personas adolescentes.</t>
  </si>
  <si>
    <t>Enc Departamento Adolescente Dra. Ana Belen</t>
  </si>
  <si>
    <t>Reporte de la utilización de la Historia Clínica de  Adolescentes y el Sistema Informatico de Adolescentes(SIA).</t>
  </si>
  <si>
    <t>SERVICIO NACIONAL DE SALUD</t>
  </si>
  <si>
    <t>DIVISION DE ACTIVOS FIJOS</t>
  </si>
  <si>
    <t>INVENTARIO DE ACTIVOS FIJOS</t>
  </si>
  <si>
    <t xml:space="preserve">Formulario Levantamiento de Inventario de Activos Fijos </t>
  </si>
  <si>
    <t>DADM-FO-015 Versión: 01</t>
  </si>
  <si>
    <t>CODIGO</t>
  </si>
  <si>
    <t>MARCA</t>
  </si>
  <si>
    <t>MODELO</t>
  </si>
  <si>
    <t>SERIE</t>
  </si>
  <si>
    <t>COLOR</t>
  </si>
  <si>
    <t>ESTADO</t>
  </si>
  <si>
    <t>CANTIDAD</t>
  </si>
  <si>
    <t>NOTA</t>
  </si>
  <si>
    <t>HME-372-01</t>
  </si>
  <si>
    <t>nuevo</t>
  </si>
  <si>
    <t>HME-372-02</t>
  </si>
  <si>
    <t>HME-372-03</t>
  </si>
  <si>
    <t>CHEMETRON/GOMCO</t>
  </si>
  <si>
    <t>22-93-5002</t>
  </si>
  <si>
    <t>01-90-3565</t>
  </si>
  <si>
    <t>Transparente</t>
  </si>
  <si>
    <t>Subsionador GL</t>
  </si>
  <si>
    <t>Subsionador Regulador</t>
  </si>
  <si>
    <t>SR20100252</t>
  </si>
  <si>
    <t>TRI-TECH MEDICAL INC</t>
  </si>
  <si>
    <t>Blanco</t>
  </si>
  <si>
    <t>Zafacon</t>
  </si>
  <si>
    <t>Metalico</t>
  </si>
  <si>
    <t>GRAFICO stainless stell waste receptacle 32 quart</t>
  </si>
  <si>
    <t>EKV23MS</t>
  </si>
  <si>
    <t>Impresora</t>
  </si>
  <si>
    <t>DESJET INK ADVANTAJE 1116</t>
  </si>
  <si>
    <t>usadas</t>
  </si>
  <si>
    <t>LUGAR</t>
  </si>
  <si>
    <t>Deben de ser recargados los cartuchos</t>
  </si>
  <si>
    <t>HME-372-05</t>
  </si>
  <si>
    <t>HME-372-06</t>
  </si>
  <si>
    <t>DESJET INK ADVANTAJE 4535</t>
  </si>
  <si>
    <t>TH67Q3C29S</t>
  </si>
  <si>
    <t>Negro</t>
  </si>
  <si>
    <t>UPS</t>
  </si>
  <si>
    <t>FORZA</t>
  </si>
  <si>
    <t>NT-5110</t>
  </si>
  <si>
    <t>35-310124-06G</t>
  </si>
  <si>
    <t>HME-372-07</t>
  </si>
  <si>
    <t>HME-372-08</t>
  </si>
  <si>
    <t>R-UPR758</t>
  </si>
  <si>
    <t>HME-372-09</t>
  </si>
  <si>
    <t>HME-372-10</t>
  </si>
  <si>
    <t>HME-372-11</t>
  </si>
  <si>
    <t>HME-372-12</t>
  </si>
  <si>
    <t>HME-372-13</t>
  </si>
  <si>
    <t>HME-372-15</t>
  </si>
  <si>
    <t>CDP R-UPR758</t>
  </si>
  <si>
    <t>UNIPOWER AR-1200</t>
  </si>
  <si>
    <t>AR-1200</t>
  </si>
  <si>
    <t xml:space="preserve">  </t>
  </si>
  <si>
    <t>MAQ.OXIGENO -CAP TUD</t>
  </si>
  <si>
    <t>unicef</t>
  </si>
  <si>
    <t>MAQ.OXIGENO -MASCARILLA</t>
  </si>
  <si>
    <t>MAQ.OXIGENO -Sud-MASCARILLA</t>
  </si>
  <si>
    <t>Marca pasos</t>
  </si>
  <si>
    <t>MINDRAY MR60</t>
  </si>
  <si>
    <t>UND</t>
  </si>
  <si>
    <t>Cada caja trae 5 unidades</t>
  </si>
  <si>
    <t>Esfigmomanómetro aneroide tipo reloj</t>
  </si>
  <si>
    <t>Aneroid sphygmomanometer clock type</t>
  </si>
  <si>
    <t>750W-11ABK</t>
  </si>
  <si>
    <t>DIAGNOSTIX 750</t>
  </si>
  <si>
    <t>HME-372-16</t>
  </si>
  <si>
    <t>HME-372-17</t>
  </si>
  <si>
    <t>HME-372-18</t>
  </si>
  <si>
    <t>HME-372-21</t>
  </si>
  <si>
    <t>HME-372-22</t>
  </si>
  <si>
    <t>HME-372-23</t>
  </si>
  <si>
    <t>HME-372-24</t>
  </si>
  <si>
    <t>HME-372-25</t>
  </si>
  <si>
    <t>HME-372-26</t>
  </si>
  <si>
    <t>HME-372-27</t>
  </si>
  <si>
    <t>Banquitos de LEDER</t>
  </si>
  <si>
    <t>SS7677</t>
  </si>
  <si>
    <t xml:space="preserve">ROSCOE </t>
  </si>
  <si>
    <t>Banquitos de Metal Escalera para Camilla</t>
  </si>
  <si>
    <t>Ventilador</t>
  </si>
  <si>
    <t>ELECTRICALLY CONTROLLED VENTILATOR</t>
  </si>
  <si>
    <t>AHP300</t>
  </si>
  <si>
    <t>S168-AHP300-001</t>
  </si>
  <si>
    <t>Computadora Completa</t>
  </si>
  <si>
    <t>DELL OPTIPLEX 3070</t>
  </si>
  <si>
    <t>MHM1VF2JV2,PRDV9</t>
  </si>
  <si>
    <t>MONITOR</t>
  </si>
  <si>
    <t>HME-372-28</t>
  </si>
  <si>
    <t>HME-372-29</t>
  </si>
  <si>
    <t>HME-372-32</t>
  </si>
  <si>
    <t>HME-372-33</t>
  </si>
  <si>
    <t>HME-372-34</t>
  </si>
  <si>
    <t>HME-372-35</t>
  </si>
  <si>
    <t>HME-372-36</t>
  </si>
  <si>
    <t>HME-372-37</t>
  </si>
  <si>
    <t>HME-372-38</t>
  </si>
  <si>
    <t>HME-372-39</t>
  </si>
  <si>
    <t>HME-372-40</t>
  </si>
  <si>
    <t>HME-372-41</t>
  </si>
  <si>
    <t>HME-372-42</t>
  </si>
  <si>
    <t>HME-372-43</t>
  </si>
  <si>
    <t>HME-372-44</t>
  </si>
  <si>
    <t>HME-372-45</t>
  </si>
  <si>
    <t>HME-372-46</t>
  </si>
  <si>
    <t>HME-372-47</t>
  </si>
  <si>
    <t>HME-372-48</t>
  </si>
  <si>
    <t>HME-372-49</t>
  </si>
  <si>
    <t>HME-372-50</t>
  </si>
  <si>
    <t>HME-372-51</t>
  </si>
  <si>
    <t>HME-372-52</t>
  </si>
  <si>
    <t>HME-372-53</t>
  </si>
  <si>
    <t>HME-372-54</t>
  </si>
  <si>
    <t>HME-372-55</t>
  </si>
  <si>
    <t>HME-372-56</t>
  </si>
  <si>
    <t>CONSUMO</t>
  </si>
  <si>
    <t>PULMO-AIDE COMPRESOR /NEBULIZER</t>
  </si>
  <si>
    <t>5650C,5650F,56501,5650P</t>
  </si>
  <si>
    <t>DEVILBISS</t>
  </si>
  <si>
    <t>LPS BAG MASK RESUSCITATOR</t>
  </si>
  <si>
    <t>LIFE SUPPORT PRODUCTS</t>
  </si>
  <si>
    <t>554-100</t>
  </si>
  <si>
    <t>KENDALL 210 FOAM ELECTRODES CONDUCTIVE ADHESIVE HYDROGEL</t>
  </si>
  <si>
    <t>COVIDIEN</t>
  </si>
  <si>
    <t>508-261-8000</t>
  </si>
  <si>
    <t>STEELITE</t>
  </si>
  <si>
    <t>METAL-VERDE</t>
  </si>
  <si>
    <t>OXIMETRO PULSE OXIMETER</t>
  </si>
  <si>
    <t>EDAN</t>
  </si>
  <si>
    <t>H100B</t>
  </si>
  <si>
    <t xml:space="preserve">TECLADO </t>
  </si>
  <si>
    <t>HP</t>
  </si>
  <si>
    <t>HME-372-57</t>
  </si>
  <si>
    <t>HME-372-58</t>
  </si>
  <si>
    <t>HME-372-59</t>
  </si>
  <si>
    <t>HME-372-60</t>
  </si>
  <si>
    <t>HME-372-61</t>
  </si>
  <si>
    <t>HME-372-62</t>
  </si>
  <si>
    <t>HME-372-63</t>
  </si>
  <si>
    <t>HME-372-64</t>
  </si>
  <si>
    <t>HME-372-65</t>
  </si>
  <si>
    <t>HME-372-66</t>
  </si>
  <si>
    <t>HME-372-67</t>
  </si>
  <si>
    <t>HME-372-68</t>
  </si>
  <si>
    <t>HME-372-69</t>
  </si>
  <si>
    <t>HME-372-70</t>
  </si>
  <si>
    <t>HME-372-71</t>
  </si>
  <si>
    <t>HME-372-72</t>
  </si>
  <si>
    <t>HME-372-73</t>
  </si>
  <si>
    <t>HME-372-74</t>
  </si>
  <si>
    <t>700/700 LED SHADOWLESS OPERATING LAMP</t>
  </si>
  <si>
    <t>BLUSET ANESTHESIA</t>
  </si>
  <si>
    <t>DRAGER</t>
  </si>
  <si>
    <t>ADDITIONAL CO2 CANISTERS FOR REPLACEMENT (REUSABLE)</t>
  </si>
  <si>
    <t>115-000251-00</t>
  </si>
  <si>
    <t>OURABO</t>
  </si>
  <si>
    <t>ULTRASOUND TRANSMISSION GEL</t>
  </si>
  <si>
    <t>Verde</t>
  </si>
  <si>
    <t>SPO2FINGER SENSOR</t>
  </si>
  <si>
    <t>ROHS</t>
  </si>
  <si>
    <t>VERDE-AMARILLO</t>
  </si>
  <si>
    <t>CAPNOFIT ETCO2 SAMPLING CANNULA 2.1TUBE</t>
  </si>
  <si>
    <t>SOUNDWAY</t>
  </si>
  <si>
    <t>TRANSDUCER KIT  Tranfucion conector de suero</t>
  </si>
  <si>
    <t>MERITMEDICAL</t>
  </si>
  <si>
    <t>MEDIDOR DE OXIGENO</t>
  </si>
  <si>
    <t>2720-E</t>
  </si>
  <si>
    <t>MEDIDOR DE AIRE</t>
  </si>
  <si>
    <t>Amarillo</t>
  </si>
  <si>
    <t>SPHYGNOMANOMETER ACCESORIES -Bolsa de Aire de Manometro</t>
  </si>
  <si>
    <t>AMERICAN DIAGNOSTIC CORPORATION</t>
  </si>
  <si>
    <t>845-9CBK-2</t>
  </si>
  <si>
    <t>Rojo-Negro</t>
  </si>
  <si>
    <t>ECG-1103</t>
  </si>
  <si>
    <t xml:space="preserve">ELECTROCARDIOGRAFO </t>
  </si>
  <si>
    <t>Dañado</t>
  </si>
  <si>
    <t>POLARIS 100/200</t>
  </si>
  <si>
    <t>BRAGER</t>
  </si>
  <si>
    <t>BOLSA DE MEDIDOR DE PRESION</t>
  </si>
  <si>
    <t>NEVULIZADOR</t>
  </si>
  <si>
    <t>BMC</t>
  </si>
  <si>
    <t>BMC-FM1A</t>
  </si>
  <si>
    <t>Varios</t>
  </si>
  <si>
    <t xml:space="preserve">ULTRASOUND </t>
  </si>
  <si>
    <t>SONOTRAX</t>
  </si>
  <si>
    <t>SONOTRAX BASIC A</t>
  </si>
  <si>
    <t>DESINTEGRADOR DE INSULINA</t>
  </si>
  <si>
    <t>THE DISINTEGRATOR PLUS</t>
  </si>
  <si>
    <t>CABEZALES DE OTOSCOPIO</t>
  </si>
  <si>
    <t>WELCH ALLYN</t>
  </si>
  <si>
    <t>GS 777</t>
  </si>
  <si>
    <t>MEDIDOR DE PRESION</t>
  </si>
  <si>
    <t xml:space="preserve">DIAGNOSTIX </t>
  </si>
  <si>
    <t>VALVULA DE EXPIRACION REUSABLE</t>
  </si>
  <si>
    <t>CONECTOR</t>
  </si>
  <si>
    <t>CC-200</t>
  </si>
  <si>
    <t>Gris</t>
  </si>
  <si>
    <t>LARINGOSCOPIO 7PC</t>
  </si>
  <si>
    <t>Metal</t>
  </si>
  <si>
    <t>LARINGOSCOPIO 5PC</t>
  </si>
  <si>
    <t xml:space="preserve">PERCHERO </t>
  </si>
  <si>
    <t>TJUSIG</t>
  </si>
  <si>
    <t>702-426-56</t>
  </si>
  <si>
    <t>MANGUERA DE OXIGENO</t>
  </si>
  <si>
    <t>AMVEX</t>
  </si>
  <si>
    <t>PAPEL PARA MONITOR FETAL</t>
  </si>
  <si>
    <t>BOMBILLO PARA SET DIAGNOSTICO</t>
  </si>
  <si>
    <t xml:space="preserve">SPIROLOG FLOW SENSOR </t>
  </si>
  <si>
    <t>MONITOR /DESFIBRADOR</t>
  </si>
  <si>
    <t xml:space="preserve">MINDRAY </t>
  </si>
  <si>
    <t>BENEHEART D3-D2</t>
  </si>
  <si>
    <t>NEGATOSCOPIO 2 CUERPOS</t>
  </si>
  <si>
    <t>KONEX</t>
  </si>
  <si>
    <t>OFTALMOSCOPIO</t>
  </si>
  <si>
    <t>YUWELL</t>
  </si>
  <si>
    <t>ASECOSRIO-MAQUI ANESTECIA</t>
  </si>
  <si>
    <t xml:space="preserve">ATLAS </t>
  </si>
  <si>
    <t>ATLAS N3</t>
  </si>
  <si>
    <t>ELECTRO GEL</t>
  </si>
  <si>
    <t>PARKER</t>
  </si>
  <si>
    <t>REF-1525</t>
  </si>
  <si>
    <t>CARGADOR DE BATERIA</t>
  </si>
  <si>
    <t>CARESTREAM</t>
  </si>
  <si>
    <t>DRX1</t>
  </si>
  <si>
    <t>TERMOMETRO</t>
  </si>
  <si>
    <t>YHW-2</t>
  </si>
  <si>
    <t>FINGERTIP PULSE OXIMETER</t>
  </si>
  <si>
    <t>YX3</t>
  </si>
  <si>
    <t>FARCO</t>
  </si>
  <si>
    <t>Usado</t>
  </si>
  <si>
    <t xml:space="preserve">Microonda </t>
  </si>
  <si>
    <t>WAING COMMERCIAL</t>
  </si>
  <si>
    <t>Plata</t>
  </si>
  <si>
    <t>DESCRIPCION 1</t>
  </si>
  <si>
    <t>DESCRIPCION 2</t>
  </si>
  <si>
    <t>DIGITAL BLOOD PRESSURE MONITOR</t>
  </si>
  <si>
    <t>MONITOR DE PRESION ARTERIAL DIGITAL</t>
  </si>
  <si>
    <t>OMRON</t>
  </si>
  <si>
    <t>HEM-90XL</t>
  </si>
  <si>
    <t xml:space="preserve">SPHYGNOMANOMETER </t>
  </si>
  <si>
    <t>ESFIGMOMANOMETRO</t>
  </si>
  <si>
    <t>Azul</t>
  </si>
  <si>
    <t>COLPOSCOPIO</t>
  </si>
  <si>
    <t>LEISEGANG</t>
  </si>
  <si>
    <t>GUL37019</t>
  </si>
  <si>
    <t>MICROSCOPIO</t>
  </si>
  <si>
    <t>ZUMAX</t>
  </si>
  <si>
    <t>CLS3080</t>
  </si>
  <si>
    <t>THREEE CHANNEL ELECTROCARDIOGRAPH</t>
  </si>
  <si>
    <t>ELECTROCARDIOGRAFÍA DE TRES CANALES</t>
  </si>
  <si>
    <t>H318121253B</t>
  </si>
  <si>
    <t>DELTROIX</t>
  </si>
  <si>
    <t>HME-372-75</t>
  </si>
  <si>
    <t>HME-372-76</t>
  </si>
  <si>
    <t>HME-372-77</t>
  </si>
  <si>
    <t>HME-372-78</t>
  </si>
  <si>
    <t>HME-372-79</t>
  </si>
  <si>
    <t>HME-372-80</t>
  </si>
  <si>
    <t>HME-372-81</t>
  </si>
  <si>
    <t>HME-372-82</t>
  </si>
  <si>
    <t>HME-372-83</t>
  </si>
  <si>
    <t>HME-372-84</t>
  </si>
  <si>
    <t>HME-372-85</t>
  </si>
  <si>
    <t>HME-372-86</t>
  </si>
  <si>
    <t>HME-372-87</t>
  </si>
  <si>
    <t>HME-372-88</t>
  </si>
  <si>
    <t>HME-372-89</t>
  </si>
  <si>
    <t>HME-372-90</t>
  </si>
  <si>
    <t>HME-372-91</t>
  </si>
  <si>
    <t>HME-372-92</t>
  </si>
  <si>
    <t>HME-372-93</t>
  </si>
  <si>
    <t>HME-372-94</t>
  </si>
  <si>
    <t>HME-372-95</t>
  </si>
  <si>
    <t>HME-372-96</t>
  </si>
  <si>
    <t>HME-372-97</t>
  </si>
  <si>
    <t>HME-372-98</t>
  </si>
  <si>
    <t>HME-372-99</t>
  </si>
  <si>
    <t>HME-372-100</t>
  </si>
  <si>
    <t>HME-372-101</t>
  </si>
  <si>
    <t>HME-372-102</t>
  </si>
  <si>
    <t>HME-372-103</t>
  </si>
  <si>
    <t>HME-372-104</t>
  </si>
  <si>
    <t>HME-372-105</t>
  </si>
  <si>
    <t>HME-372-106</t>
  </si>
  <si>
    <t>HME-372-107</t>
  </si>
  <si>
    <t>HME-372-108</t>
  </si>
  <si>
    <t>HME-372-109</t>
  </si>
  <si>
    <t>HME-372-110</t>
  </si>
  <si>
    <t>HME-372-111</t>
  </si>
  <si>
    <t>Impresora HP-107 A BLANCO Y NEGRO USO TONER</t>
  </si>
  <si>
    <t xml:space="preserve"> HP</t>
  </si>
  <si>
    <t xml:space="preserve"> HP-107 </t>
  </si>
  <si>
    <t>ACTIVO FIJO</t>
  </si>
  <si>
    <t>Banco de toma de muestra</t>
  </si>
  <si>
    <t>Pie de suero</t>
  </si>
  <si>
    <t>Lampara cuello de Ganso</t>
  </si>
  <si>
    <t>DETECTO</t>
  </si>
  <si>
    <t>BEBEDERO</t>
  </si>
  <si>
    <t>ELECTROLUX</t>
  </si>
  <si>
    <t>W5250S</t>
  </si>
  <si>
    <t>azul</t>
  </si>
  <si>
    <t>TCL</t>
  </si>
  <si>
    <t>HME-372-112</t>
  </si>
  <si>
    <t>HME-372-113</t>
  </si>
  <si>
    <t>HME-372-114</t>
  </si>
  <si>
    <t>HME-372-115</t>
  </si>
  <si>
    <t>HME-372-116</t>
  </si>
  <si>
    <t>HME-372-117</t>
  </si>
  <si>
    <t>HME-372-118</t>
  </si>
  <si>
    <t>HME-372-120</t>
  </si>
  <si>
    <t>HME-372-121</t>
  </si>
  <si>
    <t>HME-372-122</t>
  </si>
  <si>
    <t>HME-372-123</t>
  </si>
  <si>
    <t>HME-372-124</t>
  </si>
  <si>
    <t>HME-372-135</t>
  </si>
  <si>
    <t>HME-372-136</t>
  </si>
  <si>
    <t>HME-372-137</t>
  </si>
  <si>
    <t>HME-372-138</t>
  </si>
  <si>
    <t>HME-372-139</t>
  </si>
  <si>
    <t>HME-372-140</t>
  </si>
  <si>
    <t>HME-372-141</t>
  </si>
  <si>
    <t>HME-372-142</t>
  </si>
  <si>
    <t>HME-372-143</t>
  </si>
  <si>
    <t>HME-372-144</t>
  </si>
  <si>
    <t>HME-372-145</t>
  </si>
  <si>
    <t>HME-372-146</t>
  </si>
  <si>
    <t>HME-372-147</t>
  </si>
  <si>
    <t>HME-372-148</t>
  </si>
  <si>
    <t>HME-372-149</t>
  </si>
  <si>
    <t>HME-372-150</t>
  </si>
  <si>
    <t>HME-372-151</t>
  </si>
  <si>
    <t>HME-372-152</t>
  </si>
  <si>
    <t>HME-372-153</t>
  </si>
  <si>
    <t>HME-372-154</t>
  </si>
  <si>
    <t>HME-372-155</t>
  </si>
  <si>
    <t>HME-372-156</t>
  </si>
  <si>
    <t>HME-372-157</t>
  </si>
  <si>
    <t>HME-372-158</t>
  </si>
  <si>
    <t>HME-372-159</t>
  </si>
  <si>
    <t>HME-372-160</t>
  </si>
  <si>
    <t>HME-372-161</t>
  </si>
  <si>
    <t>HME-372-162</t>
  </si>
  <si>
    <t>HME-372-163</t>
  </si>
  <si>
    <t>HME-372-164</t>
  </si>
  <si>
    <t>HME-372-165</t>
  </si>
  <si>
    <t>HME-372-166</t>
  </si>
  <si>
    <t>HME-372-167</t>
  </si>
  <si>
    <t>HME-372-168</t>
  </si>
  <si>
    <t>HME-372-169</t>
  </si>
  <si>
    <r>
      <t xml:space="preserve">SERVICIO REGIONAL: </t>
    </r>
    <r>
      <rPr>
        <b/>
        <u/>
        <sz val="12"/>
        <color theme="1"/>
        <rFont val="Calibri"/>
        <family val="2"/>
        <scheme val="minor"/>
      </rPr>
      <t xml:space="preserve"> METROPOLITANO </t>
    </r>
  </si>
  <si>
    <t xml:space="preserve"> </t>
  </si>
  <si>
    <t>HME-372-170</t>
  </si>
  <si>
    <t>HME-372-171</t>
  </si>
  <si>
    <t>HME-372-172</t>
  </si>
  <si>
    <t>HME-372-177</t>
  </si>
  <si>
    <t>HME-372-178</t>
  </si>
  <si>
    <t>HME-372-179</t>
  </si>
  <si>
    <t xml:space="preserve">Fecha de aprobación: </t>
  </si>
  <si>
    <t>HME-372-198</t>
  </si>
  <si>
    <t>HME-372-199</t>
  </si>
  <si>
    <t>HME-372-200</t>
  </si>
  <si>
    <t>HME-372-201</t>
  </si>
  <si>
    <t>HME-372-202</t>
  </si>
  <si>
    <t>HME-372-203</t>
  </si>
  <si>
    <t>HME-372-204</t>
  </si>
  <si>
    <t>HME-372-205</t>
  </si>
  <si>
    <t>HME-372-206</t>
  </si>
  <si>
    <t>HME-372-207</t>
  </si>
  <si>
    <t>HME-372-208</t>
  </si>
  <si>
    <t>HME-372-209</t>
  </si>
  <si>
    <t>HME-372-210</t>
  </si>
  <si>
    <t>HME-372-211</t>
  </si>
  <si>
    <t>HME-372-212</t>
  </si>
  <si>
    <t>HME-372-213</t>
  </si>
  <si>
    <t>HME-372-214</t>
  </si>
  <si>
    <t>HME-372-215</t>
  </si>
  <si>
    <t>HME-372-216</t>
  </si>
  <si>
    <t>HME-372-218</t>
  </si>
  <si>
    <t>HME-372-219</t>
  </si>
  <si>
    <t>HME-372-220</t>
  </si>
  <si>
    <t>HME-372-221</t>
  </si>
  <si>
    <t>HME-372-222</t>
  </si>
  <si>
    <t>HME-372-223</t>
  </si>
  <si>
    <t>HME-372-224</t>
  </si>
  <si>
    <t>HME-372-225</t>
  </si>
  <si>
    <t>HME-372-226</t>
  </si>
  <si>
    <t>HME-372-227</t>
  </si>
  <si>
    <t>HME-372-228</t>
  </si>
  <si>
    <t>HME-372-229</t>
  </si>
  <si>
    <t>HME-372-230</t>
  </si>
  <si>
    <t>HME-372-231</t>
  </si>
  <si>
    <t>HME-372-232</t>
  </si>
  <si>
    <t>HME-372-233</t>
  </si>
  <si>
    <t>HME-372-234</t>
  </si>
  <si>
    <t>HME-372-235</t>
  </si>
  <si>
    <t>HME-372-236</t>
  </si>
  <si>
    <t>HME-372-237</t>
  </si>
  <si>
    <t>HME-372-240</t>
  </si>
  <si>
    <t>HME-372-241</t>
  </si>
  <si>
    <t>HME-372-242</t>
  </si>
  <si>
    <t>HME-372-243</t>
  </si>
  <si>
    <t>HME-372-244</t>
  </si>
  <si>
    <t>HME-372-245</t>
  </si>
  <si>
    <t>HME-372-246</t>
  </si>
  <si>
    <t>HME-372-247</t>
  </si>
  <si>
    <t>HME-372-248</t>
  </si>
  <si>
    <t>HME-372-249</t>
  </si>
  <si>
    <t>HME-372-250</t>
  </si>
  <si>
    <t>HME-372-251</t>
  </si>
  <si>
    <t>HME-372-252</t>
  </si>
  <si>
    <t>HME-372-253</t>
  </si>
  <si>
    <t>HME-372-254</t>
  </si>
  <si>
    <t>HME-372-255</t>
  </si>
  <si>
    <t>HME-372-256</t>
  </si>
  <si>
    <t>HME-372-257</t>
  </si>
  <si>
    <t>HME-372-258</t>
  </si>
  <si>
    <t>HME-372-259</t>
  </si>
  <si>
    <t>HME-372-260</t>
  </si>
  <si>
    <t>HME-372-261</t>
  </si>
  <si>
    <t>HME-372-262</t>
  </si>
  <si>
    <t>HME-372-263</t>
  </si>
  <si>
    <t>HME-372-264</t>
  </si>
  <si>
    <t>HME-372-265</t>
  </si>
  <si>
    <t>HME-372-266</t>
  </si>
  <si>
    <t>HME-372-267</t>
  </si>
  <si>
    <t>HME-372-268</t>
  </si>
  <si>
    <t>HME-372-269</t>
  </si>
  <si>
    <t>HME-372-270</t>
  </si>
  <si>
    <t>HME-372-271</t>
  </si>
  <si>
    <t>HME-372-272</t>
  </si>
  <si>
    <t>HME-372-273</t>
  </si>
  <si>
    <t>HME-372-274</t>
  </si>
  <si>
    <t>HME-372-275</t>
  </si>
  <si>
    <t>HME-372-276</t>
  </si>
  <si>
    <t>HME-372-277</t>
  </si>
  <si>
    <t>HME-372-278</t>
  </si>
  <si>
    <t>HME-372-279</t>
  </si>
  <si>
    <t>HME-372-280</t>
  </si>
  <si>
    <t>HME-372-281</t>
  </si>
  <si>
    <t>HME-372-282</t>
  </si>
  <si>
    <t>HME-372-283</t>
  </si>
  <si>
    <t>HME-372-284</t>
  </si>
  <si>
    <t>HME-372-285</t>
  </si>
  <si>
    <t>HME-372-286</t>
  </si>
  <si>
    <t>HME-372-287</t>
  </si>
  <si>
    <t>HME-372-288</t>
  </si>
  <si>
    <t>HME-372-289</t>
  </si>
  <si>
    <t>HME-372-290</t>
  </si>
  <si>
    <t>HME-372-291</t>
  </si>
  <si>
    <t>HME-372-292</t>
  </si>
  <si>
    <t>HME-372-293</t>
  </si>
  <si>
    <t>HME-372-294</t>
  </si>
  <si>
    <t>HME-372-295</t>
  </si>
  <si>
    <t>HME-372-296</t>
  </si>
  <si>
    <t>HME-372-297</t>
  </si>
  <si>
    <t>HME-372-298</t>
  </si>
  <si>
    <t>HME-372-299</t>
  </si>
  <si>
    <t>HME-372-300</t>
  </si>
  <si>
    <t>ZAFACON</t>
  </si>
  <si>
    <t>HME-372-301</t>
  </si>
  <si>
    <t>HME-372-302</t>
  </si>
  <si>
    <t>HME-372-303</t>
  </si>
  <si>
    <t>HME-372-304</t>
  </si>
  <si>
    <t>OXIGENADOR CON FILTRO ARTERIAL INTEGRADO Y RESERVORIO DE CARDIOTOMIA</t>
  </si>
  <si>
    <t>MEDTRONIC</t>
  </si>
  <si>
    <t>NEBULIZADOR</t>
  </si>
  <si>
    <t xml:space="preserve">MAGNAIR </t>
  </si>
  <si>
    <t>HANDSET BODY</t>
  </si>
  <si>
    <t>CONTROLLER,HANSET BODY,CONNETION CORD,AC ADAPTER</t>
  </si>
  <si>
    <t>NHALATION SOLUTION</t>
  </si>
  <si>
    <t xml:space="preserve">HANDSET BODY </t>
  </si>
  <si>
    <t>INTRUCTUTIONAL VIDEO</t>
  </si>
  <si>
    <t>MASCARA NASAL</t>
  </si>
  <si>
    <t>N10</t>
  </si>
  <si>
    <t>RESMED</t>
  </si>
  <si>
    <t>AIR FIT N10</t>
  </si>
  <si>
    <t>ENTERALITE INFINITY</t>
  </si>
  <si>
    <t>INF0500-A</t>
  </si>
  <si>
    <t>Transparente-Azul</t>
  </si>
  <si>
    <t>VENTILADOR DE NIñO</t>
  </si>
  <si>
    <t>RESPIRONICS</t>
  </si>
  <si>
    <t>PHILIPS</t>
  </si>
  <si>
    <t>OSTOSCOPIO</t>
  </si>
  <si>
    <t>12 Pares de 5 unidad</t>
  </si>
  <si>
    <t>INFINIUM</t>
  </si>
  <si>
    <t>OMNie1311-71891-A</t>
  </si>
  <si>
    <t>Pendiente de compra de los accesorios</t>
  </si>
  <si>
    <t>CAREWELL</t>
  </si>
  <si>
    <t>ECG- 1103B         103B17313034S31</t>
  </si>
  <si>
    <t>Pendiente de compra printer</t>
  </si>
  <si>
    <t>LAVADORA</t>
  </si>
  <si>
    <t>T5550</t>
  </si>
  <si>
    <t>SECADORA DE GAS</t>
  </si>
  <si>
    <t>Azul-Gris</t>
  </si>
  <si>
    <t>LAVANDERIA</t>
  </si>
  <si>
    <t>PLANCHADORA DE GAS</t>
  </si>
  <si>
    <t>FAGOR</t>
  </si>
  <si>
    <t>EQUIPOS MEDICOS</t>
  </si>
  <si>
    <t>UTENSILIOS</t>
  </si>
  <si>
    <t>PLANTA ELECTRICA</t>
  </si>
  <si>
    <t>ARMSTRONG</t>
  </si>
  <si>
    <t>JHON DEERE PE3029D28532-3029DF120</t>
  </si>
  <si>
    <t>Rojo</t>
  </si>
  <si>
    <t>POWER GENERATION</t>
  </si>
  <si>
    <t>N18D156361</t>
  </si>
  <si>
    <t>FILTRO DE PLANTA ELECTRICA</t>
  </si>
  <si>
    <t>REETGUARD</t>
  </si>
  <si>
    <t>5008610-AF26676-AF26339-A052X951-AO41R283-AO41R281</t>
  </si>
  <si>
    <t>PARQUEO</t>
  </si>
  <si>
    <t>CUARTO ELECTRICO</t>
  </si>
  <si>
    <t>MAIN BREAK</t>
  </si>
  <si>
    <t>TERASAKI</t>
  </si>
  <si>
    <t>S800-CF</t>
  </si>
  <si>
    <t xml:space="preserve">PANEL DE SUMINISTRO LUZ </t>
  </si>
  <si>
    <t>T2MC80</t>
  </si>
  <si>
    <t>PANEL DE SUMINISTRO PLANTA ELECTRICA</t>
  </si>
  <si>
    <t>TANQUE DE GAS COCINA Y LAVANDERIA</t>
  </si>
  <si>
    <t>CREDIGAS</t>
  </si>
  <si>
    <t>4543 NOTH</t>
  </si>
  <si>
    <t>BOMBA DE SUMINITRO AGUA POTABLE</t>
  </si>
  <si>
    <t>PEDROLLO</t>
  </si>
  <si>
    <t>GP 680B-189185</t>
  </si>
  <si>
    <t>TANQUE DE BOMBA AGUA POTABLE</t>
  </si>
  <si>
    <t>GLOBAL WATER SOLUTIONS</t>
  </si>
  <si>
    <t>C2N-120GV</t>
  </si>
  <si>
    <t>ESTERILIZADOR</t>
  </si>
  <si>
    <t>TUTTINAUER AUTOCLAVE-STEAM STERILIZER</t>
  </si>
  <si>
    <t>3876M</t>
  </si>
  <si>
    <t>AREA DE LAVADO</t>
  </si>
  <si>
    <t>DELL</t>
  </si>
  <si>
    <t>CPU</t>
  </si>
  <si>
    <t>OMEGA</t>
  </si>
  <si>
    <t xml:space="preserve">FORTISWITCH </t>
  </si>
  <si>
    <t>124E</t>
  </si>
  <si>
    <t>CAJA DE CONECTORES</t>
  </si>
  <si>
    <t xml:space="preserve">DELL </t>
  </si>
  <si>
    <t>LAPTOP</t>
  </si>
  <si>
    <t>PLX101A HIGH FREQUENCY MOBLE X-RAY EQUIPMENT</t>
  </si>
  <si>
    <t>PERLOVE</t>
  </si>
  <si>
    <t>MAQUINA DE RAYOS X</t>
  </si>
  <si>
    <t>MOTION</t>
  </si>
  <si>
    <t>BMX-AR 30</t>
  </si>
  <si>
    <t>DESJET INK ADVANTAJE 2029</t>
  </si>
  <si>
    <t>LAMPARAS</t>
  </si>
  <si>
    <t>E33151</t>
  </si>
  <si>
    <t>medidor de oxigeno</t>
  </si>
  <si>
    <t xml:space="preserve">AQUA SEAL </t>
  </si>
  <si>
    <t xml:space="preserve">Equipo de drenaje </t>
  </si>
  <si>
    <t>LAMPARA QUIRURJICA DE PISO</t>
  </si>
  <si>
    <t>G16980</t>
  </si>
  <si>
    <t>TRAUMACHOCK</t>
  </si>
  <si>
    <t>NEVERA</t>
  </si>
  <si>
    <t>LABORATORIO</t>
  </si>
  <si>
    <t>EQUIPOS DE INFORMATICA</t>
  </si>
  <si>
    <t>EQUIPOS DE INFRAESTRUCTURA</t>
  </si>
  <si>
    <t>ECO  MAX</t>
  </si>
  <si>
    <t>LED</t>
  </si>
  <si>
    <t>Tranparente</t>
  </si>
  <si>
    <t>3078-1</t>
  </si>
  <si>
    <t>INDOOR</t>
  </si>
  <si>
    <t>JASCO</t>
  </si>
  <si>
    <t>ACARE</t>
  </si>
  <si>
    <t>VSC-102</t>
  </si>
  <si>
    <t xml:space="preserve">                                                                                                                                                                                                                                                                                                                                                                                                                                                                                                                                                                                                                                                                                                                                                                                                                                                                                                                                                                                                                                                                                                                                                                                                                                                                                                                                                                                                                                                                                                                                                                                                                                                                                                                                                                                                                                                                                                                                                                                                                                                                                                                                                                                                                                                                                                                                                                                                                                                                                                                                                                                                                                                                                                                                                                                                                                                                                                                                                                                                                                                                                                                                                                                                                                                                                                                                                                                                                                                                                 </t>
  </si>
  <si>
    <t xml:space="preserve">                                                                                                                                                                                                                                                                                                                                                                                                                                                                                                                                                                                                                                                                                                                                                                                                                                                                                                                                                                                                                                                                                                                                                                                                                                                                                                                                                                                                                                                                                                                                                                                                                                                                                                                                                                                                                                                                                                                                                                                                                                                                                                                                                                                                                                                                                                                                                                                                                                                                                                                                                                                                                                                                                                                                                                                                                                                                                                                                                                                                                                                                                                                                                                                                                                                                                                                                                                                                                                                                                                                                                                                                                                                                                                                                                                                                                                                                                                                                                                                                                                                                                                                                                                                                                                                                                                                                                                                                                                                                                                                                                                                                                                                                                                                                                                                                                                                                                                                                                                                                                                                                                                                                                                                                                                                                                                                                                                                                                                                                                                                                                                                                                                                                                                                                                                                                                                                                                                                                                                                                                                                                                                                                                                                                                                                                                                                                                                                                                                                                                                                                                                                                                                                                                                                                                                                                                                                                                                                                                                                                                                                                                                                                                                                                                                                                                                                                                                                                                                                                                                                                                                                                                                                                                                                                                                                                                                                                                                                                                                                                                                                                                                                                                                                                                                                                                                                                                                                                                                                                                                                                                                                                                                                                                                                                                                                                                                                                                                                                                                                                                                                                                                                                                                                                                                                                                                                                                                                                                                                                                                                                                                                                                                                                                                                                                                                                                                                                                                                                                                                                                                                                                                                                                                                                                                                                                                                                                                                                                                                                                                                                                                                                                                                                                                                                                                                                                                                                                                                                                                                                                                                                                                                                                                                                                                                                                                                                                                                                                                                                                                                                                                                                                                                                                                                                                                                                                                                                                                                                                                                                                                                                                                                                                                                                                                                                                                                                                                                                                                                                                                                                                                                                                                                                                                                                                                                                                                                                                                                                                                                                                                                                                                                                                                                                                                                                                                                                                                                                                                                                                                                                                                                                                                                                                                                                                                                                                                                                                                                                                                                                                                                                                                                                                                                                                                                                                                                                                                                                                                                                                                                                                                                                                                                                                                                                                                                                                                                                                                                                                                                                                                                                                                                                                                                                                                                                                                                                                                                                                                                                                                                                                                                                                                                                                                                                                                                                                                                                                                                                                                                                                                                                                                                                                                                                                                                                                                                                                                                                                                                                                                                                                                                                                                                                                                                                                                                                                                                                                                                                                                                                                                                                                                                                                                                                                                                                                                                                                                                                                                                                                                                                                                                                                                                                                                                                                                                                                                                                                                                                                                                                                                                                                                                                                                                                                                                                                                                                                                                                           </t>
  </si>
  <si>
    <t>COMPRESSED GAS MANIFOLD</t>
  </si>
  <si>
    <t>GENESYS TRI-TECH MEDICAL INC</t>
  </si>
  <si>
    <t>CASETA DE GASES</t>
  </si>
  <si>
    <t>COMPRESOR DE NEBULIZADOR</t>
  </si>
  <si>
    <t xml:space="preserve">TRI-TECH MEDICAL INC DUPLEX 15.2 CFM </t>
  </si>
  <si>
    <t>DMA5S120HD 50 PSI,43192005 230V/3PH/60HZ</t>
  </si>
  <si>
    <t>GRIS</t>
  </si>
  <si>
    <t>EXTERIOR</t>
  </si>
  <si>
    <t xml:space="preserve">DUPLEX AIR CONTROLLER </t>
  </si>
  <si>
    <t>MGA3203</t>
  </si>
  <si>
    <t>VTD0504S6148199</t>
  </si>
  <si>
    <t>208V/3PH/60HZ</t>
  </si>
  <si>
    <t>POWEREX-ASPIRADOR DE BASIO</t>
  </si>
  <si>
    <t>DEFIBRILLATOR</t>
  </si>
  <si>
    <t>DEF-9000A</t>
  </si>
  <si>
    <t>MEGATOSCOPIO</t>
  </si>
  <si>
    <t>SONOGRAFIA</t>
  </si>
  <si>
    <t>SONY</t>
  </si>
  <si>
    <t xml:space="preserve">MONTOR MINDRAY </t>
  </si>
  <si>
    <t>INCUBADORA</t>
  </si>
  <si>
    <t>ISOLETTE C2000</t>
  </si>
  <si>
    <t>UCI NEONATAL</t>
  </si>
  <si>
    <t>LAMPARA</t>
  </si>
  <si>
    <t>PT-2000</t>
  </si>
  <si>
    <t>ADVANCED</t>
  </si>
  <si>
    <t>INFRANT WARMER</t>
  </si>
  <si>
    <t>DISON</t>
  </si>
  <si>
    <t>HME-372-305</t>
  </si>
  <si>
    <t>HME-372-306</t>
  </si>
  <si>
    <t>HME-372-307</t>
  </si>
  <si>
    <t>HME-372-308</t>
  </si>
  <si>
    <t>HME-372-309</t>
  </si>
  <si>
    <t>HME-372-310</t>
  </si>
  <si>
    <t>HME-372-311</t>
  </si>
  <si>
    <t>HME-372-312</t>
  </si>
  <si>
    <t>HME-372-313</t>
  </si>
  <si>
    <t>HME-372-314</t>
  </si>
  <si>
    <t>HME-372-315</t>
  </si>
  <si>
    <t>HME-372-316</t>
  </si>
  <si>
    <t>HME-372-317</t>
  </si>
  <si>
    <t>HME-372-318</t>
  </si>
  <si>
    <t>HME-372-319</t>
  </si>
  <si>
    <t>HME-372-320</t>
  </si>
  <si>
    <t>HME-372-321</t>
  </si>
  <si>
    <t>HME-372-322</t>
  </si>
  <si>
    <t>HME-372-323</t>
  </si>
  <si>
    <t>HME-372-324</t>
  </si>
  <si>
    <t>HME-372-325</t>
  </si>
  <si>
    <t>HME-372-326</t>
  </si>
  <si>
    <t>HME-372-327</t>
  </si>
  <si>
    <t>HME-372-328</t>
  </si>
  <si>
    <t>HME-372-329</t>
  </si>
  <si>
    <t>HME-372-330</t>
  </si>
  <si>
    <t>HME-372-331</t>
  </si>
  <si>
    <t>HME-372-332</t>
  </si>
  <si>
    <t>HME-372-333</t>
  </si>
  <si>
    <t>HME-372-334</t>
  </si>
  <si>
    <t>HME-372-335</t>
  </si>
  <si>
    <t>HME-372-336</t>
  </si>
  <si>
    <t>HME-372-337</t>
  </si>
  <si>
    <t>HME-372-338</t>
  </si>
  <si>
    <t>HME-372-339</t>
  </si>
  <si>
    <t>HME-372-340</t>
  </si>
  <si>
    <t>HME-372-341</t>
  </si>
  <si>
    <t>HME-372-342</t>
  </si>
  <si>
    <t>HME-372-343</t>
  </si>
  <si>
    <t>HME-372-344</t>
  </si>
  <si>
    <t>HME-372-345</t>
  </si>
  <si>
    <t>HME-372-346</t>
  </si>
  <si>
    <t>HME-372-347</t>
  </si>
  <si>
    <t>HME-372-348</t>
  </si>
  <si>
    <t>HME-372-349</t>
  </si>
  <si>
    <t>HME-372-350</t>
  </si>
  <si>
    <t>HME-372-351</t>
  </si>
  <si>
    <t>HME-372-352</t>
  </si>
  <si>
    <t>HME-372-353</t>
  </si>
  <si>
    <t>HME-372-354</t>
  </si>
  <si>
    <t>HME-372-355</t>
  </si>
  <si>
    <t>HME-372-356</t>
  </si>
  <si>
    <t>HME-372-357</t>
  </si>
  <si>
    <t>HME-372-358</t>
  </si>
  <si>
    <t>HME-372-359</t>
  </si>
  <si>
    <t>HME-372-360</t>
  </si>
  <si>
    <t>HME-372-361</t>
  </si>
  <si>
    <t>HME-372-362</t>
  </si>
  <si>
    <t>HME-372-363</t>
  </si>
  <si>
    <t>HME-372-364</t>
  </si>
  <si>
    <t>HME-372-365</t>
  </si>
  <si>
    <t>HME-372-366</t>
  </si>
  <si>
    <t>HME-372-367</t>
  </si>
  <si>
    <t>HME-372-368</t>
  </si>
  <si>
    <t>HME-372-369</t>
  </si>
  <si>
    <t>HME-372-370</t>
  </si>
  <si>
    <t>HME-372-371</t>
  </si>
  <si>
    <t>HME-372-372</t>
  </si>
  <si>
    <t>HME-372-373</t>
  </si>
  <si>
    <t>HME-372-374</t>
  </si>
  <si>
    <t>HME-372-375</t>
  </si>
  <si>
    <t>HME-372-376</t>
  </si>
  <si>
    <t>HME-372-377</t>
  </si>
  <si>
    <t>HME-372-378</t>
  </si>
  <si>
    <t>HME-372-379</t>
  </si>
  <si>
    <t>HME-372-380</t>
  </si>
  <si>
    <t>HME-372-381</t>
  </si>
  <si>
    <t>HME-372-382</t>
  </si>
  <si>
    <t>HME-372-383</t>
  </si>
  <si>
    <t>HME-372-384</t>
  </si>
  <si>
    <t>HME-372-385</t>
  </si>
  <si>
    <t>HME-372-386</t>
  </si>
  <si>
    <t>HME-372-387</t>
  </si>
  <si>
    <t>HME-372-388</t>
  </si>
  <si>
    <t>HME-372-389</t>
  </si>
  <si>
    <t>HME-372-390</t>
  </si>
  <si>
    <t>HME-372-391</t>
  </si>
  <si>
    <t>HME-372-392</t>
  </si>
  <si>
    <t>HME-372-393</t>
  </si>
  <si>
    <t>CUARTO DE MAQUINA</t>
  </si>
  <si>
    <t>HME-372-394</t>
  </si>
  <si>
    <t>HME-372-395</t>
  </si>
  <si>
    <t>HME-372-396</t>
  </si>
  <si>
    <t>HME-372-397</t>
  </si>
  <si>
    <t>HME-372-398</t>
  </si>
  <si>
    <t>HME-372-399</t>
  </si>
  <si>
    <t>HME-372-400</t>
  </si>
  <si>
    <t>HME-372-401</t>
  </si>
  <si>
    <t>HME-372-402</t>
  </si>
  <si>
    <t>HME-372-403</t>
  </si>
  <si>
    <t>HME-372-404</t>
  </si>
  <si>
    <t>HME-372-405</t>
  </si>
  <si>
    <t>HME-372-406</t>
  </si>
  <si>
    <t>HME-372-407</t>
  </si>
  <si>
    <t>HME-372-408</t>
  </si>
  <si>
    <t>HME-372-409</t>
  </si>
  <si>
    <t>HME-372-420</t>
  </si>
  <si>
    <t>HME-372-421</t>
  </si>
  <si>
    <t>HME-372-422</t>
  </si>
  <si>
    <t>HME-372-423</t>
  </si>
  <si>
    <t>HME-372-424</t>
  </si>
  <si>
    <t>HME-372-425</t>
  </si>
  <si>
    <t>HME-372-426</t>
  </si>
  <si>
    <t>HME-372-427</t>
  </si>
  <si>
    <t>HME-372-428</t>
  </si>
  <si>
    <t>HME-372-429</t>
  </si>
  <si>
    <t>HME-372-430</t>
  </si>
  <si>
    <t>HME-372-431</t>
  </si>
  <si>
    <t>HME-372-432</t>
  </si>
  <si>
    <t>ENTREGA AL DR DE LOS SANTOS FECHA  22/10/21</t>
  </si>
  <si>
    <t>VENTILADOR VG70AEOMED CON SU BASE</t>
  </si>
  <si>
    <t>TANQUE DE OXIGENO</t>
  </si>
  <si>
    <t>REGULADOR DE OXIGENO</t>
  </si>
  <si>
    <t>SENSOR DE FLUJO</t>
  </si>
  <si>
    <t>FILTRO ANTIBACTERIAL</t>
  </si>
  <si>
    <t>CIRCUITO DESECHABLE</t>
  </si>
  <si>
    <t>ADOLECENTE</t>
  </si>
  <si>
    <t xml:space="preserve">CAMILLA GINECOLOGICA </t>
  </si>
  <si>
    <t>SAIKANG</t>
  </si>
  <si>
    <t>EQ17-067</t>
  </si>
  <si>
    <t>DOOPLER</t>
  </si>
  <si>
    <t>BIOCARE</t>
  </si>
  <si>
    <t>C11909091-C119060466</t>
  </si>
  <si>
    <t>GEL</t>
  </si>
  <si>
    <t>022-23970240</t>
  </si>
  <si>
    <t>FM-200/C119090991</t>
  </si>
  <si>
    <t>FM-200/AI9060466</t>
  </si>
  <si>
    <t>HME-372-433</t>
  </si>
  <si>
    <t>HME-372-434</t>
  </si>
  <si>
    <t>HME-372-435</t>
  </si>
  <si>
    <t>HME-372-436</t>
  </si>
  <si>
    <t>HME-372-437</t>
  </si>
  <si>
    <t>HME-372-438</t>
  </si>
  <si>
    <t>HME-372-439</t>
  </si>
  <si>
    <t>HME-372-440</t>
  </si>
  <si>
    <t>HME-372-441</t>
  </si>
  <si>
    <t>HME-372-442</t>
  </si>
  <si>
    <t>HME-372-443</t>
  </si>
  <si>
    <t>HME-372-444</t>
  </si>
  <si>
    <t>HME-372-445</t>
  </si>
  <si>
    <t>HME-372-446</t>
  </si>
  <si>
    <t>HME-372-447</t>
  </si>
  <si>
    <t>HME-372-448</t>
  </si>
  <si>
    <t>HME-372-449</t>
  </si>
  <si>
    <t>HME-372-450</t>
  </si>
  <si>
    <t>HME-372-451</t>
  </si>
  <si>
    <t>HME-372-452</t>
  </si>
  <si>
    <t>HME-372-453</t>
  </si>
  <si>
    <t>HME-372-454</t>
  </si>
  <si>
    <t>HME-372-455</t>
  </si>
  <si>
    <t>HME-372-456</t>
  </si>
  <si>
    <t>HME-372-457</t>
  </si>
  <si>
    <t>HME-372-458</t>
  </si>
  <si>
    <t>HME-372-459</t>
  </si>
  <si>
    <t>HME-372-460</t>
  </si>
  <si>
    <t>HME-372-461</t>
  </si>
  <si>
    <t xml:space="preserve">BOMBILLO </t>
  </si>
  <si>
    <t>HME-372-462</t>
  </si>
  <si>
    <t>HME-372-463</t>
  </si>
  <si>
    <t>HME-372-464</t>
  </si>
  <si>
    <t>ECO MAX</t>
  </si>
  <si>
    <t>LENOVO</t>
  </si>
  <si>
    <t>usado</t>
  </si>
  <si>
    <t>4342SZ2</t>
  </si>
  <si>
    <t>CQ0349GG4</t>
  </si>
  <si>
    <t>Mesas para escritorio azules</t>
  </si>
  <si>
    <t>METAL</t>
  </si>
  <si>
    <t>RAYOS X</t>
  </si>
  <si>
    <t xml:space="preserve">Impresora </t>
  </si>
  <si>
    <t>DRY VIEW</t>
  </si>
  <si>
    <t>5700 LASER IMAGER</t>
  </si>
  <si>
    <t>EQUIPO DE RAYOS X</t>
  </si>
  <si>
    <t>DRX-1  SYSTEM</t>
  </si>
  <si>
    <t>HEWLETT PACKARD ENTERPRISE</t>
  </si>
  <si>
    <t xml:space="preserve">MONITOR  </t>
  </si>
  <si>
    <t>K5804-2145</t>
  </si>
  <si>
    <t>ASCEND</t>
  </si>
  <si>
    <t>LINEAR MC150-70-63011-6</t>
  </si>
  <si>
    <t xml:space="preserve">CDP </t>
  </si>
  <si>
    <t>NO TIENE LA CAPACIDAD SUFICIENTE PARA DEJAR EL EQUIPO CARGADO</t>
  </si>
  <si>
    <t xml:space="preserve">NEGATOSCOPIO </t>
  </si>
  <si>
    <t>HP LASER JET P1102W</t>
  </si>
  <si>
    <t>AZUL</t>
  </si>
  <si>
    <t>HME-372-465</t>
  </si>
  <si>
    <t>HME-372-466</t>
  </si>
  <si>
    <t>HME-372-467</t>
  </si>
  <si>
    <t>HME-372-468</t>
  </si>
  <si>
    <t>HME-372-469</t>
  </si>
  <si>
    <t>HME-372-470</t>
  </si>
  <si>
    <t>HME-372-471</t>
  </si>
  <si>
    <t>HME-372-472</t>
  </si>
  <si>
    <t>HME-372-473</t>
  </si>
  <si>
    <t>HME-372-474</t>
  </si>
  <si>
    <t>HME-372-475</t>
  </si>
  <si>
    <t>HME-372-476</t>
  </si>
  <si>
    <t>TV</t>
  </si>
  <si>
    <t>TECNOMASTER</t>
  </si>
  <si>
    <t>40D1241S</t>
  </si>
  <si>
    <t>LOOBY</t>
  </si>
  <si>
    <t>LOBBY</t>
  </si>
  <si>
    <t>CUARTO DE SEGURIDAD</t>
  </si>
  <si>
    <t>MS-9600ULDLS</t>
  </si>
  <si>
    <t>ADDRESSABLE FIRE ALARM CONTROL PANEL</t>
  </si>
  <si>
    <t>PANEL DE CONTROL DE ALARMA CONTRA INCENDIOS DIRECCIONAL</t>
  </si>
  <si>
    <t>FIRE LITE ALARMS</t>
  </si>
  <si>
    <t>FEC TEC</t>
  </si>
  <si>
    <t xml:space="preserve">POWER SUPPLY  </t>
  </si>
  <si>
    <t>ACCESS CONTROL</t>
  </si>
  <si>
    <t>ROODLARE</t>
  </si>
  <si>
    <t>AXTRAX</t>
  </si>
  <si>
    <t>SMP</t>
  </si>
  <si>
    <t>EQUIPO DE SEGURIDAD</t>
  </si>
  <si>
    <t>PL8C</t>
  </si>
  <si>
    <t>CISCO</t>
  </si>
  <si>
    <t>SF-350-24-24</t>
  </si>
  <si>
    <t>DENON</t>
  </si>
  <si>
    <t>BLUETOOTH</t>
  </si>
  <si>
    <t>BOSCH</t>
  </si>
  <si>
    <t>EPCOM CON 8 UNIDADES</t>
  </si>
  <si>
    <t xml:space="preserve">AIRE ACONDICONADO </t>
  </si>
  <si>
    <t>EVERWELL</t>
  </si>
  <si>
    <t>THINKCENTRE</t>
  </si>
  <si>
    <t>MOUSE</t>
  </si>
  <si>
    <t>HME-372-479</t>
  </si>
  <si>
    <t>HME-372-480</t>
  </si>
  <si>
    <t>HME-372-481</t>
  </si>
  <si>
    <t>HME-372-482</t>
  </si>
  <si>
    <t>HME-372-483</t>
  </si>
  <si>
    <t>HME-372-484</t>
  </si>
  <si>
    <t>HME-372-485</t>
  </si>
  <si>
    <t>HME-372-486</t>
  </si>
  <si>
    <t>HME-372-487</t>
  </si>
  <si>
    <t>HME-372-488</t>
  </si>
  <si>
    <t>HME-372-489</t>
  </si>
  <si>
    <t>HME-372-490</t>
  </si>
  <si>
    <t>BACK UPS</t>
  </si>
  <si>
    <t>APC</t>
  </si>
  <si>
    <t>COCINA</t>
  </si>
  <si>
    <t>Plateado</t>
  </si>
  <si>
    <t>FREEZER INDUSTRIAL</t>
  </si>
  <si>
    <t>KEEPRITE</t>
  </si>
  <si>
    <t>ORGANIZADORES</t>
  </si>
  <si>
    <t>METRO MAX</t>
  </si>
  <si>
    <t>TANQUE DE GAS INDUSTRIAL</t>
  </si>
  <si>
    <t>Naranja</t>
  </si>
  <si>
    <t>MESA INOXIDABLE</t>
  </si>
  <si>
    <t xml:space="preserve">CALCULADORA </t>
  </si>
  <si>
    <t>SHARP</t>
  </si>
  <si>
    <t>LICUADORA</t>
  </si>
  <si>
    <t>WARING XTREME</t>
  </si>
  <si>
    <t>COOL MASTER</t>
  </si>
  <si>
    <t>ABANICO</t>
  </si>
  <si>
    <t>COMEDOR</t>
  </si>
  <si>
    <t>MESA PARA 12 PERSONAS PLASTICAS</t>
  </si>
  <si>
    <t>MESA PEQUEñA</t>
  </si>
  <si>
    <t>SILLAS NARAJAS</t>
  </si>
  <si>
    <t>HME-372-491</t>
  </si>
  <si>
    <t>HME-372-492</t>
  </si>
  <si>
    <t>HME-372-493</t>
  </si>
  <si>
    <t>HME-372-494</t>
  </si>
  <si>
    <t>HME-372-495</t>
  </si>
  <si>
    <t>HME-372-496</t>
  </si>
  <si>
    <t>HME-372-498</t>
  </si>
  <si>
    <t>HME-372-499</t>
  </si>
  <si>
    <t>HME-372-500</t>
  </si>
  <si>
    <t>HME-372-501</t>
  </si>
  <si>
    <t>HME-372-502</t>
  </si>
  <si>
    <t>HME-372-503</t>
  </si>
  <si>
    <t>HME-372-504</t>
  </si>
  <si>
    <t>HME-372-505</t>
  </si>
  <si>
    <t>Mesas para escritorio madera</t>
  </si>
  <si>
    <t>madera</t>
  </si>
  <si>
    <t>Mesas de 2 gabetas</t>
  </si>
  <si>
    <t>Cuadros infantiles</t>
  </si>
  <si>
    <t>Sillas Blancas de oficina</t>
  </si>
  <si>
    <t xml:space="preserve">Escritorio </t>
  </si>
  <si>
    <t>Silla para escritorio</t>
  </si>
  <si>
    <t>Mesa Hinoxidable</t>
  </si>
  <si>
    <t>LOCKER 6 DIVISIONES</t>
  </si>
  <si>
    <t>LOCKER 4 DIVISIONES</t>
  </si>
  <si>
    <t>LOCKER 1 DIVISIONES</t>
  </si>
  <si>
    <t>LOCKER 2 DIVISIONES</t>
  </si>
  <si>
    <t>WHILPOOL</t>
  </si>
  <si>
    <t>CAMA DE DOBLE PLAZA</t>
  </si>
  <si>
    <t>Pizarrra Blanca</t>
  </si>
  <si>
    <t>Madera</t>
  </si>
  <si>
    <t>Proyector</t>
  </si>
  <si>
    <t>H854A</t>
  </si>
  <si>
    <t>EPSON LCD PROJECTOR</t>
  </si>
  <si>
    <t>Laptop</t>
  </si>
  <si>
    <t>CQY4D32</t>
  </si>
  <si>
    <t>Extension Naranja</t>
  </si>
  <si>
    <t>Cubo de Hielo seco</t>
  </si>
  <si>
    <t xml:space="preserve">TV </t>
  </si>
  <si>
    <t xml:space="preserve">TECNOMASTER </t>
  </si>
  <si>
    <t>TN32D1600</t>
  </si>
  <si>
    <t>BULTO</t>
  </si>
  <si>
    <t>MAMA NATALIE BRITHING SIMULADOR</t>
  </si>
  <si>
    <t>DORMITORIO DE ENFERMERA Nuevo</t>
  </si>
  <si>
    <t>ESTACION DE ENFERMERIA</t>
  </si>
  <si>
    <t>Sillas de escritorio</t>
  </si>
  <si>
    <t>aZUL</t>
  </si>
  <si>
    <t>Mesa para alimentos</t>
  </si>
  <si>
    <t>Gris/Azul/Rojo</t>
  </si>
  <si>
    <t>Aspirador</t>
  </si>
  <si>
    <t>GOMBO</t>
  </si>
  <si>
    <t>Gris/Azul</t>
  </si>
  <si>
    <t>TRAMO</t>
  </si>
  <si>
    <t>AZUL/GRIS</t>
  </si>
  <si>
    <t>PESO</t>
  </si>
  <si>
    <t>DETETO</t>
  </si>
  <si>
    <t>SALON DE CONFERECIA</t>
  </si>
  <si>
    <t>FILA DE ASIENTO PARA 3 PERSONAS</t>
  </si>
  <si>
    <t>Mesa para oficina</t>
  </si>
  <si>
    <t>Expositor de madera</t>
  </si>
  <si>
    <t>Pizarra</t>
  </si>
  <si>
    <t>Recepcion</t>
  </si>
  <si>
    <t>Mueble tipo le corbusier</t>
  </si>
  <si>
    <t>Mesa de Cristal con aluminio</t>
  </si>
  <si>
    <t>ZAFACON PEQUEñO</t>
  </si>
  <si>
    <t>DESPENSA INOXIDABLE</t>
  </si>
  <si>
    <t>CARRO DE ALIMENTO INOXIDABLE</t>
  </si>
  <si>
    <t>SILLA DE ESCRITORIO</t>
  </si>
  <si>
    <t>ARMARIO DE OFICINA</t>
  </si>
  <si>
    <t>ESTACION DE ENFERMERIA B</t>
  </si>
  <si>
    <t>ATENCION AL USUARIO</t>
  </si>
  <si>
    <t>Jgo Mueble de 3 personas</t>
  </si>
  <si>
    <t>Marron</t>
  </si>
  <si>
    <t>Sillas altas</t>
  </si>
  <si>
    <t>ADMISION</t>
  </si>
  <si>
    <t>Mesa para archivo</t>
  </si>
  <si>
    <t>SALA DE ESPERA DE CONSULTA</t>
  </si>
  <si>
    <t xml:space="preserve">SALA DE ESPERA </t>
  </si>
  <si>
    <t>DAIWA</t>
  </si>
  <si>
    <t>HP COLOR LASER PRO mfp m281fdw</t>
  </si>
  <si>
    <t xml:space="preserve">UPS </t>
  </si>
  <si>
    <t>Crema</t>
  </si>
  <si>
    <t>TRIAJE</t>
  </si>
  <si>
    <t>Mesa para utencilios Medicos</t>
  </si>
  <si>
    <t>Zafacon Grande</t>
  </si>
  <si>
    <t>Mural</t>
  </si>
  <si>
    <t xml:space="preserve">Silla </t>
  </si>
  <si>
    <t>Kaki</t>
  </si>
  <si>
    <t>AREA DE CURA</t>
  </si>
  <si>
    <t>Banco pequeño</t>
  </si>
  <si>
    <t>MetaL</t>
  </si>
  <si>
    <t>Cuello de Ganzo</t>
  </si>
  <si>
    <t>NEBULIZACION</t>
  </si>
  <si>
    <t>Silla azul con ruedas</t>
  </si>
  <si>
    <t>TOMA DE MUESTRA</t>
  </si>
  <si>
    <t>Banco</t>
  </si>
  <si>
    <t>Silla alta para escritorio</t>
  </si>
  <si>
    <t>5 Gabetas</t>
  </si>
  <si>
    <t>Despensa 3 divisiones</t>
  </si>
  <si>
    <t>COPROLOGIA Y UROANALISIS</t>
  </si>
  <si>
    <t>Silla de espera</t>
  </si>
  <si>
    <t>LW</t>
  </si>
  <si>
    <t>CENTRIFUGE</t>
  </si>
  <si>
    <t>VANDERLAB</t>
  </si>
  <si>
    <t>MEDIDOR</t>
  </si>
  <si>
    <t>HORNO</t>
  </si>
  <si>
    <t>Mesa de  4 ruedas /2 plazas</t>
  </si>
  <si>
    <t>Radio de musica</t>
  </si>
  <si>
    <t>MAVEL SCIENTIFIC</t>
  </si>
  <si>
    <t>Mesa de escritorio</t>
  </si>
  <si>
    <t>THERMO CSENTIFIC</t>
  </si>
  <si>
    <t>ST</t>
  </si>
  <si>
    <t xml:space="preserve">FANEM WATER BATH </t>
  </si>
  <si>
    <t>BIO SISTEMS</t>
  </si>
  <si>
    <t>BTS-350</t>
  </si>
  <si>
    <t>EDAN i 15</t>
  </si>
  <si>
    <t xml:space="preserve">MONITOR </t>
  </si>
  <si>
    <t>PKL</t>
  </si>
  <si>
    <t xml:space="preserve">POKLER ITALIA 125 </t>
  </si>
  <si>
    <t>AUTOCHEMISTRY ANALYZER</t>
  </si>
  <si>
    <t>HP LASER JET P110 2W</t>
  </si>
  <si>
    <t>EDAN  H30</t>
  </si>
  <si>
    <t>URIT-3000 PLUS</t>
  </si>
  <si>
    <t>CENTRIFUGA</t>
  </si>
  <si>
    <t>VANGUARD V6500</t>
  </si>
  <si>
    <t>CENTRIFUGA CONICO</t>
  </si>
  <si>
    <t>ROJO/CREMA</t>
  </si>
  <si>
    <t>VALANCIN</t>
  </si>
  <si>
    <t>HME-372-564</t>
  </si>
  <si>
    <t>HME-372-565</t>
  </si>
  <si>
    <t>HME-372-566</t>
  </si>
  <si>
    <t>HME-372-567</t>
  </si>
  <si>
    <t>HME-372-568</t>
  </si>
  <si>
    <t>HME-372-569</t>
  </si>
  <si>
    <t>HME-372-570</t>
  </si>
  <si>
    <t>HME-372-571</t>
  </si>
  <si>
    <t>HME-372-572</t>
  </si>
  <si>
    <t>HME-372-573</t>
  </si>
  <si>
    <t>HME-372-574</t>
  </si>
  <si>
    <t>HME-372-575</t>
  </si>
  <si>
    <t>HME-372-576</t>
  </si>
  <si>
    <t>HME-372-577</t>
  </si>
  <si>
    <t>HME-372-578</t>
  </si>
  <si>
    <t>HME-372-579</t>
  </si>
  <si>
    <t>HME-372-580</t>
  </si>
  <si>
    <t>HME-372-581</t>
  </si>
  <si>
    <t>HME-372-582</t>
  </si>
  <si>
    <t>HME-372-583</t>
  </si>
  <si>
    <t>HME-372-584</t>
  </si>
  <si>
    <t>HME-372-585</t>
  </si>
  <si>
    <t>HME-372-586</t>
  </si>
  <si>
    <t>HME-372-587</t>
  </si>
  <si>
    <t>HME-372-588</t>
  </si>
  <si>
    <t>HME-372-589</t>
  </si>
  <si>
    <t>HME-372-590</t>
  </si>
  <si>
    <t>HME-372-591</t>
  </si>
  <si>
    <t>HME-372-592</t>
  </si>
  <si>
    <t>HME-372-593</t>
  </si>
  <si>
    <t>HME-372-594</t>
  </si>
  <si>
    <t>HME-372-595</t>
  </si>
  <si>
    <t>HME-372-596</t>
  </si>
  <si>
    <t>HME-372-597</t>
  </si>
  <si>
    <t>HME-372-598</t>
  </si>
  <si>
    <t>HME-372-599</t>
  </si>
  <si>
    <t>HME-372-600</t>
  </si>
  <si>
    <t>HME-372-601</t>
  </si>
  <si>
    <t>HME-372-602</t>
  </si>
  <si>
    <t>HME-372-603</t>
  </si>
  <si>
    <t>HME-372-604</t>
  </si>
  <si>
    <t>HME-372-605</t>
  </si>
  <si>
    <t>HME-372-606</t>
  </si>
  <si>
    <t>HME-372-607</t>
  </si>
  <si>
    <t>HME-372-608</t>
  </si>
  <si>
    <t>HME-372-609</t>
  </si>
  <si>
    <t>HME-372-610</t>
  </si>
  <si>
    <t>HME-372-611</t>
  </si>
  <si>
    <t>HME-372-612</t>
  </si>
  <si>
    <t>HME-372-613</t>
  </si>
  <si>
    <t>HME-372-614</t>
  </si>
  <si>
    <t>HME-372-615</t>
  </si>
  <si>
    <t>HME-372-616</t>
  </si>
  <si>
    <t>HME-372-617</t>
  </si>
  <si>
    <t>HME-372-618</t>
  </si>
  <si>
    <t>HME-372-619</t>
  </si>
  <si>
    <t>HME-372-620</t>
  </si>
  <si>
    <t>HME-372-621</t>
  </si>
  <si>
    <t>HME-372-622</t>
  </si>
  <si>
    <t>HME-372-623</t>
  </si>
  <si>
    <t>HME-372-624</t>
  </si>
  <si>
    <t>HME-372-625</t>
  </si>
  <si>
    <t>HME-372-626</t>
  </si>
  <si>
    <t>HME-372-627</t>
  </si>
  <si>
    <t>HME-372-628</t>
  </si>
  <si>
    <t>HME-372-629</t>
  </si>
  <si>
    <t>HME-372-630</t>
  </si>
  <si>
    <t>HME-372-631</t>
  </si>
  <si>
    <t>HME-372-632</t>
  </si>
  <si>
    <t>HME-372-633</t>
  </si>
  <si>
    <t>HME-372-634</t>
  </si>
  <si>
    <t>HME-372-635</t>
  </si>
  <si>
    <t>HME-372-636</t>
  </si>
  <si>
    <t>HME-372-637</t>
  </si>
  <si>
    <t>HME-372-638</t>
  </si>
  <si>
    <t>HME-372-639</t>
  </si>
  <si>
    <t>HME-372-640</t>
  </si>
  <si>
    <t>HME-372-641</t>
  </si>
  <si>
    <t>HME-372-642</t>
  </si>
  <si>
    <t>HME-372-643</t>
  </si>
  <si>
    <t>HME-372-644</t>
  </si>
  <si>
    <t>HME-372-645</t>
  </si>
  <si>
    <t>HME-372-646</t>
  </si>
  <si>
    <t>HME-372-647</t>
  </si>
  <si>
    <t>HME-372-648</t>
  </si>
  <si>
    <t>HME-372-649</t>
  </si>
  <si>
    <t>HME-372-650</t>
  </si>
  <si>
    <t>HME-372-651</t>
  </si>
  <si>
    <t>HME-372-652</t>
  </si>
  <si>
    <t>HME-372-653</t>
  </si>
  <si>
    <t>HME-372-654</t>
  </si>
  <si>
    <t>TIME ATTENDANCE TERMINAL</t>
  </si>
  <si>
    <t>SN A549181060022</t>
  </si>
  <si>
    <t>IGL400</t>
  </si>
  <si>
    <t>Pañalero</t>
  </si>
  <si>
    <t>KOALA KARE</t>
  </si>
  <si>
    <t>KB200-00</t>
  </si>
  <si>
    <t>Mesa Blanca PEQUEñA</t>
  </si>
  <si>
    <t>Bomba de subcion</t>
  </si>
  <si>
    <t>BAXTER</t>
  </si>
  <si>
    <t>22010061UN</t>
  </si>
  <si>
    <t>01-01-13001</t>
  </si>
  <si>
    <t>Prestada MACROTEC</t>
  </si>
  <si>
    <t>HME-372-655</t>
  </si>
  <si>
    <t>HME-372-656</t>
  </si>
  <si>
    <t>HME-372-657</t>
  </si>
  <si>
    <t>HME-372-658</t>
  </si>
  <si>
    <t>HME-372-659</t>
  </si>
  <si>
    <t>HME-372-660</t>
  </si>
  <si>
    <t>HME-372-661</t>
  </si>
  <si>
    <t>HME-372-662</t>
  </si>
  <si>
    <t>HME-372-663</t>
  </si>
  <si>
    <t>HME-372-664</t>
  </si>
  <si>
    <t>HME-372-665</t>
  </si>
  <si>
    <t>HME-372-666</t>
  </si>
  <si>
    <t>HME-372-667</t>
  </si>
  <si>
    <t>Fecha de Adquisición</t>
  </si>
  <si>
    <t>Proveedor RNC / Cédula</t>
  </si>
  <si>
    <t>No. de Proceso</t>
  </si>
  <si>
    <t>No. de Factura</t>
  </si>
  <si>
    <t>Conduce</t>
  </si>
  <si>
    <t>Valor de la Factura / Valor Tasado    </t>
  </si>
  <si>
    <t>CAMA</t>
  </si>
  <si>
    <t>BAJANTES</t>
  </si>
  <si>
    <t>MESA DE NOCHE</t>
  </si>
  <si>
    <t>MESA DE ALIMENTACION</t>
  </si>
  <si>
    <t>SILLON PARA ACOMPAñANTE</t>
  </si>
  <si>
    <t>ZAFACON (METAL)</t>
  </si>
  <si>
    <t>ZAFACON (PLASTICO)</t>
  </si>
  <si>
    <t>MAQUINA DE ANESTECIOLOGIA</t>
  </si>
  <si>
    <t>MAQUINA DE ESTERILIZACION</t>
  </si>
  <si>
    <t>HME-372-668</t>
  </si>
  <si>
    <t>HME-372-669</t>
  </si>
  <si>
    <t>HME-372-670</t>
  </si>
  <si>
    <t>HME-372-671</t>
  </si>
  <si>
    <t>HME-372-672</t>
  </si>
  <si>
    <t>HME-372-673</t>
  </si>
  <si>
    <t>HME-372-674</t>
  </si>
  <si>
    <t>HME-372-675</t>
  </si>
  <si>
    <t>HME-372-676</t>
  </si>
  <si>
    <t>HME-372-677</t>
  </si>
  <si>
    <t>HME-372-678</t>
  </si>
  <si>
    <t>HME-372-679</t>
  </si>
  <si>
    <t>HME-372-680</t>
  </si>
  <si>
    <t>HME-372-681</t>
  </si>
  <si>
    <t>HME-372-682</t>
  </si>
  <si>
    <t>HME-372-683</t>
  </si>
  <si>
    <t>HME-372-684</t>
  </si>
  <si>
    <t>HME-372-685</t>
  </si>
  <si>
    <t>HME-372-686</t>
  </si>
  <si>
    <t>HME-372-687</t>
  </si>
  <si>
    <t>HME-372-688</t>
  </si>
  <si>
    <t>HME-372-689</t>
  </si>
  <si>
    <t>HME-372-690</t>
  </si>
  <si>
    <t>HME-372-691</t>
  </si>
  <si>
    <t>HME-372-692</t>
  </si>
  <si>
    <t>HME-372-693</t>
  </si>
  <si>
    <t>HME-372-694</t>
  </si>
  <si>
    <t>HME-372-695</t>
  </si>
  <si>
    <t>HME-372-696</t>
  </si>
  <si>
    <t>HME-372-697</t>
  </si>
  <si>
    <t>HME-372-698</t>
  </si>
  <si>
    <t>HME-372-699</t>
  </si>
  <si>
    <t>HME-372-700</t>
  </si>
  <si>
    <t>HME-372-701</t>
  </si>
  <si>
    <t>HME-372-726</t>
  </si>
  <si>
    <t>HME-372-727</t>
  </si>
  <si>
    <t>HME-372-728</t>
  </si>
  <si>
    <t>HME-372-729</t>
  </si>
  <si>
    <t>HME-372-730</t>
  </si>
  <si>
    <t>HME-372-731</t>
  </si>
  <si>
    <t>HME-372-732</t>
  </si>
  <si>
    <t>HME-372-733</t>
  </si>
  <si>
    <t>HME-372-734</t>
  </si>
  <si>
    <t>HME-372-735</t>
  </si>
  <si>
    <t>HME-372-736</t>
  </si>
  <si>
    <t>HME-372-737</t>
  </si>
  <si>
    <t>HME-372-738</t>
  </si>
  <si>
    <t>HME-372-739</t>
  </si>
  <si>
    <t>HME-372-740</t>
  </si>
  <si>
    <t>HME-372-741</t>
  </si>
  <si>
    <t>HME-372-742</t>
  </si>
  <si>
    <t>HME-372-743</t>
  </si>
  <si>
    <t>HME-372-744</t>
  </si>
  <si>
    <t>HME-372-745</t>
  </si>
  <si>
    <t>HME-372-746</t>
  </si>
  <si>
    <t>HME-372-747</t>
  </si>
  <si>
    <t>HME-372-748</t>
  </si>
  <si>
    <t>HME-372-749</t>
  </si>
  <si>
    <t>HME-372-750</t>
  </si>
  <si>
    <t>HME-372-751</t>
  </si>
  <si>
    <t>HME-372-752</t>
  </si>
  <si>
    <t>HME-372-753</t>
  </si>
  <si>
    <t>HME-372-754</t>
  </si>
  <si>
    <t>HME-372-755</t>
  </si>
  <si>
    <t>HME-372-756</t>
  </si>
  <si>
    <t>HME-372-757</t>
  </si>
  <si>
    <t>HME-372-758</t>
  </si>
  <si>
    <t>HME-372-759</t>
  </si>
  <si>
    <t>HME-372-760</t>
  </si>
  <si>
    <t>HME-372-761</t>
  </si>
  <si>
    <t>HME-372-762</t>
  </si>
  <si>
    <t>HME-372-763</t>
  </si>
  <si>
    <t>HME-372-764</t>
  </si>
  <si>
    <t>HME-372-765</t>
  </si>
  <si>
    <t>HME-372-766</t>
  </si>
  <si>
    <t>HME-372-767</t>
  </si>
  <si>
    <t>HME-372-768</t>
  </si>
  <si>
    <t>HME-372-769</t>
  </si>
  <si>
    <t>HME-372-770</t>
  </si>
  <si>
    <t>HME-372-771</t>
  </si>
  <si>
    <t>HME-372-772</t>
  </si>
  <si>
    <t>HME-372-773</t>
  </si>
  <si>
    <t>HME-372-774</t>
  </si>
  <si>
    <t>HME-372-775</t>
  </si>
  <si>
    <t>HME-372-776</t>
  </si>
  <si>
    <t>HME-372-777</t>
  </si>
  <si>
    <t>HME-372-778</t>
  </si>
  <si>
    <t>HME-372-779</t>
  </si>
  <si>
    <t>HME-372-780</t>
  </si>
  <si>
    <t>HME-372-781</t>
  </si>
  <si>
    <t>HME-372-782</t>
  </si>
  <si>
    <t>HME-372-783</t>
  </si>
  <si>
    <t>HME-372-784</t>
  </si>
  <si>
    <t>HME-372-785</t>
  </si>
  <si>
    <t>HME-372-786</t>
  </si>
  <si>
    <t>HME-372-787</t>
  </si>
  <si>
    <t>HME-372-788</t>
  </si>
  <si>
    <t>HME-372-789</t>
  </si>
  <si>
    <t>HME-372-790</t>
  </si>
  <si>
    <t>HME-372-791</t>
  </si>
  <si>
    <t>HME-372-792</t>
  </si>
  <si>
    <t>HME-372-793</t>
  </si>
  <si>
    <t>HME-372-794</t>
  </si>
  <si>
    <t>HME-372-795</t>
  </si>
  <si>
    <t>HME-372-796</t>
  </si>
  <si>
    <t>HME-372-797</t>
  </si>
  <si>
    <t>HME-372-798</t>
  </si>
  <si>
    <t>HME-372-799</t>
  </si>
  <si>
    <t>HME-372-800</t>
  </si>
  <si>
    <t>HME-372-801</t>
  </si>
  <si>
    <t>BOMBA</t>
  </si>
  <si>
    <t>SUBMERSIBL PUMP</t>
  </si>
  <si>
    <t>Indutrial petrollo</t>
  </si>
  <si>
    <t>LEVANTAMIENTO DE AIRE ACONDICIONADO EN TECHO</t>
  </si>
  <si>
    <t>HME-372-180</t>
  </si>
  <si>
    <t>HME-372-181</t>
  </si>
  <si>
    <t>HME-372-182</t>
  </si>
  <si>
    <t>HME-372-183</t>
  </si>
  <si>
    <t>HME-372-184</t>
  </si>
  <si>
    <t>HME-372-185</t>
  </si>
  <si>
    <t>HME-372-186</t>
  </si>
  <si>
    <t>HME-372-187</t>
  </si>
  <si>
    <t>LENNOX</t>
  </si>
  <si>
    <t>LI012CO-180P432 OUTDOOR UNIT</t>
  </si>
  <si>
    <t>S2819J53280</t>
  </si>
  <si>
    <t>SAMSUNG</t>
  </si>
  <si>
    <t>AM120KXMDFH</t>
  </si>
  <si>
    <t>COMFORRTSTAR</t>
  </si>
  <si>
    <t>MRR36-410</t>
  </si>
  <si>
    <t>SN 3407629070193280100006</t>
  </si>
  <si>
    <t>CARRIER</t>
  </si>
  <si>
    <t>R410A</t>
  </si>
  <si>
    <t>S2819J53209</t>
  </si>
  <si>
    <t>S2819J53077</t>
  </si>
  <si>
    <t>SN OFHNPAOK800011P</t>
  </si>
  <si>
    <t>LG</t>
  </si>
  <si>
    <t>ARUV160BTR4</t>
  </si>
  <si>
    <t>904KCSF17094</t>
  </si>
  <si>
    <t>SN 3407629070193280100002</t>
  </si>
  <si>
    <t>MN KCB060S4BN3Y</t>
  </si>
  <si>
    <t>SN 569L11249  CN DA557</t>
  </si>
  <si>
    <t>SN 3407629070193280100022</t>
  </si>
  <si>
    <t>SN 3407629070193280100025</t>
  </si>
  <si>
    <t>X</t>
  </si>
  <si>
    <t>SAAOWDJ2N8G037000289</t>
  </si>
  <si>
    <t>SN 3407629070193280100005</t>
  </si>
  <si>
    <t>AK-Q060GH50</t>
  </si>
  <si>
    <t>AK-Q036GH50</t>
  </si>
  <si>
    <t>SN 3407629070193280100044</t>
  </si>
  <si>
    <t>TGM</t>
  </si>
  <si>
    <t>MFF3A12</t>
  </si>
  <si>
    <t>MR1223-CU</t>
  </si>
  <si>
    <t>ERC-60CWN1-V10</t>
  </si>
  <si>
    <t>MDV-450(16)W/D2DN1(B)</t>
  </si>
  <si>
    <t>AHZ-36</t>
  </si>
  <si>
    <t>SFFOFDK7GQV026000121</t>
  </si>
  <si>
    <t>CIM18CD (1)</t>
  </si>
  <si>
    <t>CIM18CD (0</t>
  </si>
  <si>
    <t>SFFOFDK7GQV026000301</t>
  </si>
  <si>
    <t>AM160MXVAFC</t>
  </si>
  <si>
    <t>SAAOWDHAN9N121002400</t>
  </si>
  <si>
    <t>AIR MAX</t>
  </si>
  <si>
    <t>BOVA-36HDN1-M18M</t>
  </si>
  <si>
    <t>7739832068 SN 399A-860-000704-7739832068</t>
  </si>
  <si>
    <t>BOSCH  SN 399A-858-000455-7739832068</t>
  </si>
  <si>
    <t>MWFFT18SA</t>
  </si>
  <si>
    <t>STOCK MANTENIMIENTO</t>
  </si>
  <si>
    <t>MEZCLADORA</t>
  </si>
  <si>
    <t>LIBY</t>
  </si>
  <si>
    <t>01-07-1262</t>
  </si>
  <si>
    <t>THINNER</t>
  </si>
  <si>
    <t>TROPICAL</t>
  </si>
  <si>
    <t>LIJA</t>
  </si>
  <si>
    <t>P80</t>
  </si>
  <si>
    <t>GRINCO</t>
  </si>
  <si>
    <t>RELLENO</t>
  </si>
  <si>
    <t>GRIS PLATA</t>
  </si>
  <si>
    <t xml:space="preserve">GRIS </t>
  </si>
  <si>
    <t>LACA</t>
  </si>
  <si>
    <t>ECOMAX</t>
  </si>
  <si>
    <t>TRANSPARENTE</t>
  </si>
  <si>
    <t>30783-1</t>
  </si>
  <si>
    <t>BLANCO</t>
  </si>
  <si>
    <t>NUEVO</t>
  </si>
  <si>
    <t xml:space="preserve">TOMACCORIENTE </t>
  </si>
  <si>
    <t>LEVINTON</t>
  </si>
  <si>
    <t>EXTENCION BLANCA</t>
  </si>
  <si>
    <t>TIP RAD</t>
  </si>
  <si>
    <t>TARRUGO</t>
  </si>
  <si>
    <t>VERDE</t>
  </si>
  <si>
    <t>TORNILLO DIABLITO</t>
  </si>
  <si>
    <t>HME-372-506</t>
  </si>
  <si>
    <t>HME-372-507</t>
  </si>
  <si>
    <t>HME-372-508</t>
  </si>
  <si>
    <t>HME-372-509</t>
  </si>
  <si>
    <t>HME-372-510</t>
  </si>
  <si>
    <t>HME-372-511</t>
  </si>
  <si>
    <t>HME-372-512</t>
  </si>
  <si>
    <t>HME-372-513</t>
  </si>
  <si>
    <t>HME-372-514</t>
  </si>
  <si>
    <t>HME-372-515</t>
  </si>
  <si>
    <t>HME-372-516</t>
  </si>
  <si>
    <t>HME-372-517</t>
  </si>
  <si>
    <t>HME-372-518</t>
  </si>
  <si>
    <t>HME-372-519</t>
  </si>
  <si>
    <t>HME-372-520</t>
  </si>
  <si>
    <t>HME-372-521</t>
  </si>
  <si>
    <t>EDAM</t>
  </si>
  <si>
    <t>M80</t>
  </si>
  <si>
    <t>HME-372-522</t>
  </si>
  <si>
    <t>HME-372-523</t>
  </si>
  <si>
    <t>HME-372-524</t>
  </si>
  <si>
    <t>HME-372-525</t>
  </si>
  <si>
    <t>HME-372-526</t>
  </si>
  <si>
    <t>HME-372-527</t>
  </si>
  <si>
    <t>HME-372-528</t>
  </si>
  <si>
    <t>HME-372-529</t>
  </si>
  <si>
    <t>HME-372-530</t>
  </si>
  <si>
    <t>HME-372-531</t>
  </si>
  <si>
    <t>Data</t>
  </si>
  <si>
    <t>Archivo de gabetas</t>
  </si>
  <si>
    <t>IBK SP</t>
  </si>
  <si>
    <t>Computadora completa</t>
  </si>
  <si>
    <t>CANON</t>
  </si>
  <si>
    <t>IMAGECLASS MF4445dw</t>
  </si>
  <si>
    <t>PANTALLA</t>
  </si>
  <si>
    <t>HP LASER 107w</t>
  </si>
  <si>
    <t>Mesa azul Escritorio</t>
  </si>
  <si>
    <t xml:space="preserve">Mesa azul Comida </t>
  </si>
  <si>
    <t>Mesa para proyector</t>
  </si>
  <si>
    <t>Bronce/Madera</t>
  </si>
  <si>
    <t xml:space="preserve">Mesa madera Comida </t>
  </si>
  <si>
    <t>silla de oficina</t>
  </si>
  <si>
    <t xml:space="preserve">Tramo </t>
  </si>
  <si>
    <t>Central Telefonica</t>
  </si>
  <si>
    <t>MESOCOM IPECS</t>
  </si>
  <si>
    <t>Telefono</t>
  </si>
  <si>
    <t>Internet Camara</t>
  </si>
  <si>
    <t>TL-SF 1024D</t>
  </si>
  <si>
    <t>P TP-LINK 24 PORT 10/100 MBPS SWITCH</t>
  </si>
  <si>
    <t>I PACE</t>
  </si>
  <si>
    <t>HME-372-532</t>
  </si>
  <si>
    <t>HME-372-533</t>
  </si>
  <si>
    <t>HME-372-534</t>
  </si>
  <si>
    <t>HME-372-535</t>
  </si>
  <si>
    <t>HME-372-536</t>
  </si>
  <si>
    <t>HME-372-537</t>
  </si>
  <si>
    <t>HME-372-538</t>
  </si>
  <si>
    <t>HME-372-539</t>
  </si>
  <si>
    <t>HME-372-541</t>
  </si>
  <si>
    <t>HME-372-542</t>
  </si>
  <si>
    <t>HME-372-543</t>
  </si>
  <si>
    <t>HME-372-544</t>
  </si>
  <si>
    <t>HME-372-545</t>
  </si>
  <si>
    <t>HME-372-546</t>
  </si>
  <si>
    <t>HME-372-547</t>
  </si>
  <si>
    <t>HME-372-548</t>
  </si>
  <si>
    <t>HME-372-549</t>
  </si>
  <si>
    <t>HME-372-550</t>
  </si>
  <si>
    <t>HME-372-551</t>
  </si>
  <si>
    <t>HME-372-552</t>
  </si>
  <si>
    <t>AIRE ACONDICONADO  SPLIT</t>
  </si>
  <si>
    <t>DESCANSO MEDICO Y ESPECIALISTA</t>
  </si>
  <si>
    <t>MEDICO GENERAL</t>
  </si>
  <si>
    <t>MRFFT18AS2</t>
  </si>
  <si>
    <t>TUBERCULOSIS</t>
  </si>
  <si>
    <t>RAYOS X OFICINA</t>
  </si>
  <si>
    <t>MR1223CU</t>
  </si>
  <si>
    <t>OFICINA DE SEGURIDAD</t>
  </si>
  <si>
    <t xml:space="preserve">RAYOS X </t>
  </si>
  <si>
    <t>TRABAJO SOCIAL</t>
  </si>
  <si>
    <t>MANTENIMIENTO</t>
  </si>
  <si>
    <t>DELTA</t>
  </si>
  <si>
    <t>NEVERA EJECUTIVA</t>
  </si>
  <si>
    <t>Gabetero de metsl</t>
  </si>
  <si>
    <t>Sillas de espera</t>
  </si>
  <si>
    <t>HME-372-553</t>
  </si>
  <si>
    <t>HME-372-554</t>
  </si>
  <si>
    <t>HME-372-555</t>
  </si>
  <si>
    <t>HME-372-556</t>
  </si>
  <si>
    <t>HME-372-557</t>
  </si>
  <si>
    <t>HME-372-558</t>
  </si>
  <si>
    <t>HME-372-559</t>
  </si>
  <si>
    <t>HME-372-560</t>
  </si>
  <si>
    <t>HME-372-561</t>
  </si>
  <si>
    <t>HME-372-562</t>
  </si>
  <si>
    <t>HME-372-563</t>
  </si>
  <si>
    <t>FETAL DOPPLER</t>
  </si>
  <si>
    <t>RFD-D</t>
  </si>
  <si>
    <t>ANALIZADOR HEMATOLOGICO</t>
  </si>
  <si>
    <t>H30/IH30</t>
  </si>
  <si>
    <t>MURAL PEQUEñO</t>
  </si>
  <si>
    <t>COMMAX</t>
  </si>
  <si>
    <t>Azul con Gris</t>
  </si>
  <si>
    <t>TRABAJO LIMPIO</t>
  </si>
  <si>
    <t>Gabinetes y Fregdero</t>
  </si>
  <si>
    <t>TRABAJO SUCIO</t>
  </si>
  <si>
    <t>DESCANSO ENFERMERA</t>
  </si>
  <si>
    <t>|</t>
  </si>
  <si>
    <t>LEVANTAMIENTO DE COMPRESOR DE ODONTOLOGIA</t>
  </si>
  <si>
    <t xml:space="preserve">COMPRESOR </t>
  </si>
  <si>
    <t>SCHUZ</t>
  </si>
  <si>
    <t>MSV 6</t>
  </si>
  <si>
    <t>000375805G</t>
  </si>
  <si>
    <t>CAMPBELI HAUSFELD</t>
  </si>
  <si>
    <t>VT610408AJ</t>
  </si>
  <si>
    <t>G077877</t>
  </si>
  <si>
    <t>HME-372-540</t>
  </si>
  <si>
    <t>NUEVA FARMACIA</t>
  </si>
  <si>
    <t>LOCKERS BLANCO DE METAL</t>
  </si>
  <si>
    <t>LOCKERS BLANCO DE MADERA Y CRISTAL</t>
  </si>
  <si>
    <t>MESA AZUL PARA ESCRITORIO</t>
  </si>
  <si>
    <t>SILLA BLANCA</t>
  </si>
  <si>
    <t>BLANCA</t>
  </si>
  <si>
    <t>LASERJET P1102W</t>
  </si>
  <si>
    <t>Axul</t>
  </si>
  <si>
    <t>zafacon</t>
  </si>
  <si>
    <t>Escritorio  completo</t>
  </si>
  <si>
    <t>LAMPARA REDONDA</t>
  </si>
  <si>
    <t>INLEC</t>
  </si>
  <si>
    <t>8-18W</t>
  </si>
  <si>
    <t>HABITACION 106</t>
  </si>
  <si>
    <t>TRIAJE RESPIRATORIO</t>
  </si>
  <si>
    <t>CALIDAD</t>
  </si>
  <si>
    <t>HME-372-238</t>
  </si>
  <si>
    <t>HME-372-239</t>
  </si>
  <si>
    <t>GRECA</t>
  </si>
  <si>
    <t>BLACK +DECKER</t>
  </si>
  <si>
    <t>NEGRO/ROJO</t>
  </si>
  <si>
    <t xml:space="preserve">EXTINTOR  MEDIANO </t>
  </si>
  <si>
    <t>ROJO</t>
  </si>
  <si>
    <t>EXTINTOR  PEQUEñO</t>
  </si>
  <si>
    <t>BREAK</t>
  </si>
  <si>
    <t>NF400-CS</t>
  </si>
  <si>
    <t>NEGRO</t>
  </si>
  <si>
    <t>RADIO DE AMBULANCIA</t>
  </si>
  <si>
    <t>HYTERA</t>
  </si>
  <si>
    <t>RADIO DE AMBULANCIA AMPLIFICADOR</t>
  </si>
  <si>
    <t>SAMPLEXPOWER</t>
  </si>
  <si>
    <t>08301-1324-0107</t>
  </si>
  <si>
    <t>DC8M</t>
  </si>
  <si>
    <t>6FZDKF1</t>
  </si>
  <si>
    <t>LASERJET PRO MFP</t>
  </si>
  <si>
    <t>DISINTEGRATOR</t>
  </si>
  <si>
    <t>BLANCO/AZUL</t>
  </si>
  <si>
    <t>LIFE GUARD</t>
  </si>
  <si>
    <t>CREMA</t>
  </si>
  <si>
    <t>CINTA DE MAQUINA DE ESCRIBIR</t>
  </si>
  <si>
    <t>UNITYPE</t>
  </si>
  <si>
    <t>STP200</t>
  </si>
  <si>
    <t>AOC</t>
  </si>
  <si>
    <t>HNDF61AO13696</t>
  </si>
  <si>
    <t>MANGUERA DE BRONCE</t>
  </si>
  <si>
    <t>BRONCE</t>
  </si>
  <si>
    <t>MANGUERA DE PLATA</t>
  </si>
  <si>
    <t>PLATA</t>
  </si>
  <si>
    <t>LEVANTAMIENTO DE EXTINTORES</t>
  </si>
  <si>
    <t>HME-372-04</t>
  </si>
  <si>
    <t>HME-372-19</t>
  </si>
  <si>
    <t>HME-372-125</t>
  </si>
  <si>
    <t>HME-372-126</t>
  </si>
  <si>
    <t>HME-372-127</t>
  </si>
  <si>
    <t>HME-372-128</t>
  </si>
  <si>
    <t>HME-372-129</t>
  </si>
  <si>
    <t>HME-372-130</t>
  </si>
  <si>
    <t>HME-372-131</t>
  </si>
  <si>
    <t>HME-372-132</t>
  </si>
  <si>
    <t>HME-372-133</t>
  </si>
  <si>
    <t>HME-372-134</t>
  </si>
  <si>
    <t>EXTINTORES PEQUEñOS</t>
  </si>
  <si>
    <t>CARBON</t>
  </si>
  <si>
    <t>ENFERMERIA</t>
  </si>
  <si>
    <t>agiler</t>
  </si>
  <si>
    <t>Entregdo 4/2/22</t>
  </si>
  <si>
    <t>MURAL</t>
  </si>
  <si>
    <t>HME-372-119</t>
  </si>
  <si>
    <t>MANOMETRO</t>
  </si>
  <si>
    <t>YQY-352</t>
  </si>
  <si>
    <t xml:space="preserve">BANDEJA DE CESAREA </t>
  </si>
  <si>
    <t xml:space="preserve">WELDON GERMANY STAINLESS </t>
  </si>
  <si>
    <t>HW-034-12</t>
  </si>
  <si>
    <t>HW-034-10</t>
  </si>
  <si>
    <t>HW-034-05</t>
  </si>
  <si>
    <t>SET DE EXAMEN GINECOLOGICO</t>
  </si>
  <si>
    <t>25184-20</t>
  </si>
  <si>
    <t>SET DE CUELLO UTERINO</t>
  </si>
  <si>
    <t>NOVAK CURETA ASPIRAD .25 CM /4MM</t>
  </si>
  <si>
    <t>KEVORKIAN CURETA 30 CM/4MM CON CESTO</t>
  </si>
  <si>
    <t>TISCHILER MORGAN PINZA P.BIOPS 3X7MM/20CM</t>
  </si>
  <si>
    <t>GRAVE ESPECULO FIG 3 115X 35MM</t>
  </si>
  <si>
    <t>HEGAR DILAT.DOB.JUEGO DE 8 C/U 3/4 -17/18 MM</t>
  </si>
  <si>
    <t>SCHOEDER (POZZI) PINZA UTERINA 25 CM</t>
  </si>
  <si>
    <t>SIMS CURETA RIG. CORTAN. 20 CM FIG 3,10 MM</t>
  </si>
  <si>
    <t>71592-04</t>
  </si>
  <si>
    <t>71596-40</t>
  </si>
  <si>
    <t>71621-01</t>
  </si>
  <si>
    <t>71110-03</t>
  </si>
  <si>
    <t>71424-08</t>
  </si>
  <si>
    <t>71502-25</t>
  </si>
  <si>
    <t>71710-09</t>
  </si>
  <si>
    <t>R29007</t>
  </si>
  <si>
    <t>CESTA PARA INSTRUMENTOS</t>
  </si>
  <si>
    <t>SET DE DIU</t>
  </si>
  <si>
    <t>SERPETINE GRASPER PINZA FLEXIBLE PARA LA ESPIRAL 20CM</t>
  </si>
  <si>
    <t>I.U.D GANCHO PARA SACAR EL INSIERTO</t>
  </si>
  <si>
    <t>MAXI GRASPER PINZA PARA  BIOPSIA</t>
  </si>
  <si>
    <t xml:space="preserve">SEPARADOR TIPO L </t>
  </si>
  <si>
    <t>SEPARADOR TIPO U</t>
  </si>
  <si>
    <t>TIJERAS PORTA AGUJAS PLATA</t>
  </si>
  <si>
    <t xml:space="preserve">TIJERAS MUSSET PLATA </t>
  </si>
  <si>
    <t xml:space="preserve">ESPECULO PLATA </t>
  </si>
  <si>
    <t>SEPARADOR TIPO COMPAS</t>
  </si>
  <si>
    <t>SEPARADOR TIPO CUCHARON ANCLA</t>
  </si>
  <si>
    <t>SEPARADOR TIPO OVALO CUCHARA</t>
  </si>
  <si>
    <t>SEPARADOR TIPO L PLANA</t>
  </si>
  <si>
    <t>SEPARADOR TIPO CIRCULAR</t>
  </si>
  <si>
    <t>SEPARADOR TIPO 0VALO INCLINADO</t>
  </si>
  <si>
    <t>SEPARADOR TIPO U PEQUEñO</t>
  </si>
  <si>
    <t>SEPARADOR TIPO PLANA CON RELIEVE</t>
  </si>
  <si>
    <t>SEPARADOR TIPO BOLA DE ACERO</t>
  </si>
  <si>
    <t>SEPARADOR TIPO F</t>
  </si>
  <si>
    <t>SEPARADOR TIPO GANCHO</t>
  </si>
  <si>
    <t>TIJERAS CURVA MESENBAU</t>
  </si>
  <si>
    <t>TIJERAS RASTRILLO</t>
  </si>
  <si>
    <t>TIJERAS CANGREJO</t>
  </si>
  <si>
    <t>TIJERAS CURVA RECTA  PEQUEñA</t>
  </si>
  <si>
    <t>TIJERAS CURVA RECTA  GRANDE</t>
  </si>
  <si>
    <t>CORTA AGUJA</t>
  </si>
  <si>
    <t>PINZA KELLY RECTA MEDIANA</t>
  </si>
  <si>
    <t>PINZA KELLY RECTA GRANDE</t>
  </si>
  <si>
    <t>PINZA KELLY CURVA PEQUEñA</t>
  </si>
  <si>
    <t>PINZA KELLY CURVA GRANDE</t>
  </si>
  <si>
    <t>PINZA UTERINA</t>
  </si>
  <si>
    <t>PINZA MUSSET PEQUEñA</t>
  </si>
  <si>
    <t>PINZA MUSSET GRANDE</t>
  </si>
  <si>
    <t xml:space="preserve">VASO DE MEDIDOR </t>
  </si>
  <si>
    <t>MEASUING  CUP</t>
  </si>
  <si>
    <t>HW-007-03</t>
  </si>
  <si>
    <t>BANDEJA PEQUEñA</t>
  </si>
  <si>
    <t>HW-006-12A</t>
  </si>
  <si>
    <t>RIBBON  ABDOMINAL SPATULAS 33 CMM*13 50MM</t>
  </si>
  <si>
    <t>ESPATULA DE METAL</t>
  </si>
  <si>
    <t>PINZAS CON DIENTES</t>
  </si>
  <si>
    <t>HS-59-14-19</t>
  </si>
  <si>
    <t>WS-079-059</t>
  </si>
  <si>
    <t>WS-313-002</t>
  </si>
  <si>
    <t xml:space="preserve">PINZA CON DIENTES PLANA </t>
  </si>
  <si>
    <t>PINZA CON DIENTES CURVA</t>
  </si>
  <si>
    <t>PINZA CON DOBLE  DIENTES CURVA</t>
  </si>
  <si>
    <t>WS-099-088</t>
  </si>
  <si>
    <t>WS-081-073</t>
  </si>
  <si>
    <t>WS-083-098</t>
  </si>
  <si>
    <t>WS-59-01-17</t>
  </si>
  <si>
    <t>PINZA RECTA</t>
  </si>
  <si>
    <t>PINZAS RECTA</t>
  </si>
  <si>
    <t>PINZAS CURVA</t>
  </si>
  <si>
    <t>PINZAS CURVAS</t>
  </si>
  <si>
    <t>WS-BC-543-024</t>
  </si>
  <si>
    <t>WS-59-14-19</t>
  </si>
  <si>
    <t>WS-079-043</t>
  </si>
  <si>
    <t>PINZAS UTERINO</t>
  </si>
  <si>
    <t>WS-408-09</t>
  </si>
  <si>
    <t>WS-315-022</t>
  </si>
  <si>
    <t>PINZAS DE TUNGSTENO</t>
  </si>
  <si>
    <t xml:space="preserve">PINZA DE TUNGSTENO CON CARBURO </t>
  </si>
  <si>
    <t>MAYO</t>
  </si>
  <si>
    <t>WS-125-019</t>
  </si>
  <si>
    <t>DORADO</t>
  </si>
  <si>
    <t>REDA</t>
  </si>
  <si>
    <t>PORTA AGUJA</t>
  </si>
  <si>
    <t>WELDON STAINLESS STEEL</t>
  </si>
  <si>
    <t>WS-125-022</t>
  </si>
  <si>
    <t>WS-125-021</t>
  </si>
  <si>
    <t xml:space="preserve">PINZA DE  BIOPSIA </t>
  </si>
  <si>
    <t>PINZAS ANATOMICA</t>
  </si>
  <si>
    <t>PINZA ANATOMICA</t>
  </si>
  <si>
    <t>WS-057-011</t>
  </si>
  <si>
    <t>SONDA ABOTONADAS</t>
  </si>
  <si>
    <t>WS-098-012</t>
  </si>
  <si>
    <t>PINZA DE DISECCION CON DIENTES</t>
  </si>
  <si>
    <t xml:space="preserve">SIMS CURETA  UTERINOS 31 CM </t>
  </si>
  <si>
    <t>WS-400-054</t>
  </si>
  <si>
    <t xml:space="preserve">BISTURI ESTANDAR </t>
  </si>
  <si>
    <t>WS-002-006</t>
  </si>
  <si>
    <t>DILATAOR UTERINO</t>
  </si>
  <si>
    <t>WS-395-009</t>
  </si>
  <si>
    <t>WS-397-004</t>
  </si>
  <si>
    <t>SONDA ACANALADAS</t>
  </si>
  <si>
    <t>WS-009-031</t>
  </si>
  <si>
    <t>WS-008-012</t>
  </si>
  <si>
    <t>SONDA /TUBO DE SUCCION</t>
  </si>
  <si>
    <t>TUBO DE SUCCION</t>
  </si>
  <si>
    <t>WS-149-118</t>
  </si>
  <si>
    <t>WS-151-132</t>
  </si>
  <si>
    <t>SEPARADOR RETRACTORS</t>
  </si>
  <si>
    <t>WS-061-011</t>
  </si>
  <si>
    <t>WS-061-008</t>
  </si>
  <si>
    <t>HME-372-20</t>
  </si>
  <si>
    <t>PINZAS Y TIJERAS USADAS</t>
  </si>
  <si>
    <t xml:space="preserve">PINZA DE DISECCION </t>
  </si>
  <si>
    <t>PARA HOJA DE BISTURI</t>
  </si>
  <si>
    <t>PINZA DE RETRACTORES</t>
  </si>
  <si>
    <t>AGUJAS DE LIGADURA</t>
  </si>
  <si>
    <t>APLICADOR DE CLIP LAPAROSCOPIO</t>
  </si>
  <si>
    <t>BLANCO/GRIS</t>
  </si>
  <si>
    <t>CURETA URETINA</t>
  </si>
  <si>
    <t>DILATACION UTERINA</t>
  </si>
  <si>
    <t>Diu Serpentine Grasper Flexible Reda</t>
  </si>
  <si>
    <t>CURETA DE ASPIRACION</t>
  </si>
  <si>
    <t>Pinzas hemostàticas</t>
  </si>
  <si>
    <t>TIJERA UMBILICALES</t>
  </si>
  <si>
    <t>TIJERA DE TRANSPORTE</t>
  </si>
  <si>
    <t>TIJERA PEQUEñA DE CORTAR HILO</t>
  </si>
  <si>
    <t>MEDIDOR DE PRESION EN BULTO AZUL</t>
  </si>
  <si>
    <t>ESTETOCOPIO EN BULTO ROJO</t>
  </si>
  <si>
    <t>BOMBA DE INFUSOR</t>
  </si>
  <si>
    <t>INFUSER</t>
  </si>
  <si>
    <t>MC GAW</t>
  </si>
  <si>
    <t>LARINGOSCOPIO 7 PC</t>
  </si>
  <si>
    <t>MEDIDOR DE GLUCOSA</t>
  </si>
  <si>
    <t>ONE TOUCH ULTRA MINI</t>
  </si>
  <si>
    <t>NEGRO/VERDE</t>
  </si>
  <si>
    <t>Rígido de cables de los órganos con cubiertas y junta</t>
  </si>
  <si>
    <t>LAPAROSCOPICO</t>
  </si>
  <si>
    <t>ethicon ENDOPATH 355</t>
  </si>
  <si>
    <t>Naranja/transparente</t>
  </si>
  <si>
    <t>ángulo mandíbulas estrías longitudinales Doble Acción</t>
  </si>
  <si>
    <t>FOCO DE LARINGOSCOPIO</t>
  </si>
  <si>
    <t>LARINGOSCOPIO 1 PC pequeña</t>
  </si>
  <si>
    <t>CIRUJIA</t>
  </si>
  <si>
    <t>TARJETA DE LUCES PARA ALTO VOLTAJE</t>
  </si>
  <si>
    <t>PG LIFELINK</t>
  </si>
  <si>
    <t>LAMPARAS DE QUIROFANO LEY PANTALLA</t>
  </si>
  <si>
    <t>ENDO</t>
  </si>
  <si>
    <t>ARMARIO METALICO PARA HERRAMIENTAS</t>
  </si>
  <si>
    <t>MESA METALICA CUADRADA</t>
  </si>
  <si>
    <t>MESA METALICA CURVA</t>
  </si>
  <si>
    <t>CUBO PARA DESECHOS</t>
  </si>
  <si>
    <t>FABIUS PLUS</t>
  </si>
  <si>
    <t>GRIS/AZUL</t>
  </si>
  <si>
    <t>CAMARA PARA OPERAR</t>
  </si>
  <si>
    <t>SOLDADOR</t>
  </si>
  <si>
    <t>ESU-400</t>
  </si>
  <si>
    <t>GRABADORA</t>
  </si>
  <si>
    <t>F104</t>
  </si>
  <si>
    <t>BASE PARA CAMARA</t>
  </si>
  <si>
    <t>ALMACENAMIENTO</t>
  </si>
  <si>
    <t>SET DE CAMARA</t>
  </si>
  <si>
    <t>ASPIRADOR</t>
  </si>
  <si>
    <t>GOMCO</t>
  </si>
  <si>
    <t>GRIS/NARANJA</t>
  </si>
  <si>
    <t>TORRE MESA PARA PINZA</t>
  </si>
  <si>
    <t>MESA DE CIRUJIA</t>
  </si>
  <si>
    <t>CONTROL DE TUBERIA DE OXIGENO Y AIRE</t>
  </si>
  <si>
    <t>MED TOUCH</t>
  </si>
  <si>
    <t>CUNA CANGURO</t>
  </si>
  <si>
    <t>INFANT RADIANT WARMER</t>
  </si>
  <si>
    <t>GABETERO DE PINZAS</t>
  </si>
  <si>
    <t>PORALIS 100</t>
  </si>
  <si>
    <t>INCUBADORA PORTATIL</t>
  </si>
  <si>
    <t>ISOLETTE</t>
  </si>
  <si>
    <t>AMSCO 400</t>
  </si>
  <si>
    <t>CALDERA DE VAPOR BOMBONA</t>
  </si>
  <si>
    <t>ARMARIO PARA GUARDAR PINZAS</t>
  </si>
  <si>
    <t>LOCKER METALICO</t>
  </si>
  <si>
    <t>SILLAS PARA ESCRITORIO</t>
  </si>
  <si>
    <t>ULTRASONIDO</t>
  </si>
  <si>
    <t>FM300</t>
  </si>
  <si>
    <t>FREGADERO INOXIDABLE</t>
  </si>
  <si>
    <t>MESA PARA PINZAS CON RUEDAS</t>
  </si>
  <si>
    <t>ENTRADA DE OXIGENO/AIRE/PRESION</t>
  </si>
  <si>
    <t xml:space="preserve">ARMARIO </t>
  </si>
  <si>
    <t xml:space="preserve">SILLA ON RUEDA </t>
  </si>
  <si>
    <t>GABETERO TIPO ESCRITORIO AZUL</t>
  </si>
  <si>
    <t>PESA PARA CUELLO</t>
  </si>
  <si>
    <t>AMEU</t>
  </si>
  <si>
    <t>ACCESSORIO ASPIRADOR AMEU</t>
  </si>
  <si>
    <t>BALANZA</t>
  </si>
  <si>
    <t>SALTER 22 LBX2 ONZ/ 10KGX50G</t>
  </si>
  <si>
    <t>BLANCO/NEGRO</t>
  </si>
  <si>
    <t>PIE DE SUERO AZUL</t>
  </si>
  <si>
    <t>MODULO ODONTOLOGICO</t>
  </si>
  <si>
    <t>TIJERAS</t>
  </si>
  <si>
    <t>TIJERAS DE DIFERENTES TIPOS</t>
  </si>
  <si>
    <t>SEPARADORES</t>
  </si>
  <si>
    <t>SEPARADORES DE DIFERNTES TIPOS</t>
  </si>
  <si>
    <t>DIFERENTE</t>
  </si>
  <si>
    <t>RETRACTORES</t>
  </si>
  <si>
    <t>LAPAROSCOPIO TUBING</t>
  </si>
  <si>
    <t>TRANSPARNTE</t>
  </si>
  <si>
    <t>LEGLA</t>
  </si>
  <si>
    <t>DILATADORES</t>
  </si>
  <si>
    <t>SEPARADOR</t>
  </si>
  <si>
    <t>PINZA CANGREJO</t>
  </si>
  <si>
    <t>PORTA BITURI</t>
  </si>
  <si>
    <t xml:space="preserve">LARINGOSCOPIO 5 PC </t>
  </si>
  <si>
    <t>IMPRESORA</t>
  </si>
  <si>
    <t>HP DESKJET INK ADVANTAGE 115</t>
  </si>
  <si>
    <t>AREA TV</t>
  </si>
  <si>
    <t>ZAfacon</t>
  </si>
  <si>
    <t>SILLA NEGRA</t>
  </si>
  <si>
    <t>Baños</t>
  </si>
  <si>
    <t xml:space="preserve">EXTENCION BLANCA </t>
  </si>
  <si>
    <t>LLAVIN</t>
  </si>
  <si>
    <t>KWIKSET</t>
  </si>
  <si>
    <t>PESTILLO</t>
  </si>
  <si>
    <t>INDUMA</t>
  </si>
  <si>
    <t>TOLEDO</t>
  </si>
  <si>
    <t>2 756.10</t>
  </si>
  <si>
    <t>MESA para Proyector</t>
  </si>
  <si>
    <t>TIJERA MAYO</t>
  </si>
  <si>
    <t>HME-372-14</t>
  </si>
  <si>
    <t>HME-372-30</t>
  </si>
  <si>
    <t>HME-372-31</t>
  </si>
  <si>
    <t>HME-372-497</t>
  </si>
  <si>
    <t>HME-372-702</t>
  </si>
  <si>
    <t>HME-372-703</t>
  </si>
  <si>
    <t>HME-372-704</t>
  </si>
  <si>
    <t>HME-372-705</t>
  </si>
  <si>
    <t>HME-372-706</t>
  </si>
  <si>
    <t>HME-372-707</t>
  </si>
  <si>
    <t>HME-372-708</t>
  </si>
  <si>
    <t>HME-372-709</t>
  </si>
  <si>
    <t>HME-372-710</t>
  </si>
  <si>
    <t>HME-372-711</t>
  </si>
  <si>
    <t>HME-372-712</t>
  </si>
  <si>
    <t>HME-372-713</t>
  </si>
  <si>
    <t>HME-372-714</t>
  </si>
  <si>
    <t>HME-372-715</t>
  </si>
  <si>
    <t>HME-372-716</t>
  </si>
  <si>
    <t>HME-372-717</t>
  </si>
  <si>
    <t>HME-372-718</t>
  </si>
  <si>
    <t>HME-372-719</t>
  </si>
  <si>
    <t>HME-372-720</t>
  </si>
  <si>
    <t>HME-372-721</t>
  </si>
  <si>
    <t>HME-372-722</t>
  </si>
  <si>
    <t>HME-372-723</t>
  </si>
  <si>
    <t>HME-372-724</t>
  </si>
  <si>
    <t>HME-372-725</t>
  </si>
  <si>
    <t>HME-372-802</t>
  </si>
  <si>
    <t>HME-372-803</t>
  </si>
  <si>
    <t>HME-372-804</t>
  </si>
  <si>
    <t>HME-372-805</t>
  </si>
  <si>
    <t>HME-372-806</t>
  </si>
  <si>
    <t>HME-372-807</t>
  </si>
  <si>
    <t>HME-372-808</t>
  </si>
  <si>
    <t>HME-372-809</t>
  </si>
  <si>
    <t>HME-372-810</t>
  </si>
  <si>
    <t>HME-372-811</t>
  </si>
  <si>
    <t>HME-372-812</t>
  </si>
  <si>
    <t>HME-372-813</t>
  </si>
  <si>
    <t>HME-372-814</t>
  </si>
  <si>
    <t>HME-372-815</t>
  </si>
  <si>
    <t>HME-372-816</t>
  </si>
  <si>
    <t>HME-372-817</t>
  </si>
  <si>
    <t>HME-372-818</t>
  </si>
  <si>
    <t>HME-372-819</t>
  </si>
  <si>
    <t>HME-372-820</t>
  </si>
  <si>
    <t>HME-372-821</t>
  </si>
  <si>
    <t>HME-372-822</t>
  </si>
  <si>
    <t>HME-372-823</t>
  </si>
  <si>
    <t>HME-372-824</t>
  </si>
  <si>
    <t>HME-372-825</t>
  </si>
  <si>
    <t>HME-372-826</t>
  </si>
  <si>
    <t>HME-372-827</t>
  </si>
  <si>
    <t>HME-372-828</t>
  </si>
  <si>
    <t>HME-372-829</t>
  </si>
  <si>
    <t>HME-372-830</t>
  </si>
  <si>
    <t>HME-372-831</t>
  </si>
  <si>
    <t>HME-372-832</t>
  </si>
  <si>
    <t>HME-372-833</t>
  </si>
  <si>
    <t>HME-372-834</t>
  </si>
  <si>
    <t>HME-372-835</t>
  </si>
  <si>
    <t>HME-372-836</t>
  </si>
  <si>
    <t>HME-372-837</t>
  </si>
  <si>
    <t>HME-372-838</t>
  </si>
  <si>
    <t>HME-372-839</t>
  </si>
  <si>
    <t>HME-372-840</t>
  </si>
  <si>
    <t>HME-372-841</t>
  </si>
  <si>
    <t>HME-372-842</t>
  </si>
  <si>
    <t>HME-372-843</t>
  </si>
  <si>
    <t>HME-372-844</t>
  </si>
  <si>
    <t>HME-372-845</t>
  </si>
  <si>
    <t>HME-372-846</t>
  </si>
  <si>
    <t>HME-372-847</t>
  </si>
  <si>
    <t>HME-372-848</t>
  </si>
  <si>
    <t>HME-372-849</t>
  </si>
  <si>
    <t>HME-372-850</t>
  </si>
  <si>
    <t>HME-372-851</t>
  </si>
  <si>
    <t>HME-372-852</t>
  </si>
  <si>
    <t>HME-372-853</t>
  </si>
  <si>
    <t>HME-372-854</t>
  </si>
  <si>
    <t>HME-372-855</t>
  </si>
  <si>
    <t>HME-372-856</t>
  </si>
  <si>
    <t>HME-372-857</t>
  </si>
  <si>
    <t>HME-372-858</t>
  </si>
  <si>
    <t>HME-372-859</t>
  </si>
  <si>
    <t>HME-372-860</t>
  </si>
  <si>
    <t>HME-372-861</t>
  </si>
  <si>
    <t>HME-372-862</t>
  </si>
  <si>
    <t>HME-372-863</t>
  </si>
  <si>
    <t>HME-372-864</t>
  </si>
  <si>
    <t>HME-372-865</t>
  </si>
  <si>
    <t>HME-372-866</t>
  </si>
  <si>
    <t>HME-372-867</t>
  </si>
  <si>
    <t>HME-372-868</t>
  </si>
  <si>
    <t>HME-372-869</t>
  </si>
  <si>
    <t>HME-372-870</t>
  </si>
  <si>
    <t>HME-372-871</t>
  </si>
  <si>
    <t>HME-372-872</t>
  </si>
  <si>
    <t>HME-372-873</t>
  </si>
  <si>
    <t>HME-372-874</t>
  </si>
  <si>
    <t>HME-372-875</t>
  </si>
  <si>
    <t>HME-372-876</t>
  </si>
  <si>
    <t>HME-372-877</t>
  </si>
  <si>
    <t>HME-372-878</t>
  </si>
  <si>
    <t>HME-372-879</t>
  </si>
  <si>
    <t>HME-372-880</t>
  </si>
  <si>
    <t>HME-372-881</t>
  </si>
  <si>
    <t>HME-372-882</t>
  </si>
  <si>
    <t>HME-372-883</t>
  </si>
  <si>
    <t>HME-372-884</t>
  </si>
  <si>
    <t>HME-372-885</t>
  </si>
  <si>
    <t>HME-372-886</t>
  </si>
  <si>
    <t>HME-372-887</t>
  </si>
  <si>
    <t>HME-372-888</t>
  </si>
  <si>
    <t>HME-372-889</t>
  </si>
  <si>
    <t>HME-372-890</t>
  </si>
  <si>
    <t>HME-372-891</t>
  </si>
  <si>
    <t>HME-372-892</t>
  </si>
  <si>
    <t>HME-372-893</t>
  </si>
  <si>
    <t>HME-372-894</t>
  </si>
  <si>
    <t>HME-372-895</t>
  </si>
  <si>
    <t>HME-372-896</t>
  </si>
  <si>
    <t>HME-372-897</t>
  </si>
  <si>
    <t>HME-372-898</t>
  </si>
  <si>
    <t>HME-372-899</t>
  </si>
  <si>
    <t>HME-372-900</t>
  </si>
  <si>
    <t>HME-372-901</t>
  </si>
  <si>
    <t>HME-372-902</t>
  </si>
  <si>
    <t>HME-372-903</t>
  </si>
  <si>
    <t>HME-372-904</t>
  </si>
  <si>
    <t>HME-372-905</t>
  </si>
  <si>
    <t>HME-372-906</t>
  </si>
  <si>
    <t>HME-372-907</t>
  </si>
  <si>
    <t>HME-372-908</t>
  </si>
  <si>
    <t>HME-372-909</t>
  </si>
  <si>
    <t>HME-372-910</t>
  </si>
  <si>
    <t>HME-372-911</t>
  </si>
  <si>
    <t>HME-372-912</t>
  </si>
  <si>
    <t>HME-372-913</t>
  </si>
  <si>
    <t>HME-372-914</t>
  </si>
  <si>
    <t>HME-372-915</t>
  </si>
  <si>
    <t>HME-372-916</t>
  </si>
  <si>
    <t>HME-372-917</t>
  </si>
  <si>
    <t>HME-372-918</t>
  </si>
  <si>
    <t>HME-372-919</t>
  </si>
  <si>
    <t>HME-372-920</t>
  </si>
  <si>
    <t>HME-372-921</t>
  </si>
  <si>
    <t>HME-372-922</t>
  </si>
  <si>
    <t>HME-372-923</t>
  </si>
  <si>
    <t>HME-372-924</t>
  </si>
  <si>
    <t>HME-372-925</t>
  </si>
  <si>
    <t>HME-372-926</t>
  </si>
  <si>
    <t>HME-372-927</t>
  </si>
  <si>
    <t>HME-372-928</t>
  </si>
  <si>
    <t>HME-372-929</t>
  </si>
  <si>
    <t>HME-372-930</t>
  </si>
  <si>
    <t>HME-372-931</t>
  </si>
  <si>
    <t>HME-372-932</t>
  </si>
  <si>
    <t>HME-372-933</t>
  </si>
  <si>
    <t>HME-372-934</t>
  </si>
  <si>
    <t>HME-372-935</t>
  </si>
  <si>
    <t>HME-372-937</t>
  </si>
  <si>
    <t>HME-372-938</t>
  </si>
  <si>
    <t>HME-372-939</t>
  </si>
  <si>
    <t>HME-372-940</t>
  </si>
  <si>
    <t>HME-372-941</t>
  </si>
  <si>
    <t>HME-372-942</t>
  </si>
  <si>
    <t>HME-372-943</t>
  </si>
  <si>
    <t>HME-372-944</t>
  </si>
  <si>
    <t>HME-372-945</t>
  </si>
  <si>
    <t>HME-372-946</t>
  </si>
  <si>
    <t>HME-372-947</t>
  </si>
  <si>
    <t>HME-372-948</t>
  </si>
  <si>
    <t>HME-372-949</t>
  </si>
  <si>
    <t>HME-372-950</t>
  </si>
  <si>
    <t>HME-372-951</t>
  </si>
  <si>
    <t>HME-372-952</t>
  </si>
  <si>
    <t>HME-372-953</t>
  </si>
  <si>
    <t>HME-372-954</t>
  </si>
  <si>
    <t>HME-372-955</t>
  </si>
  <si>
    <t>HME-372-956</t>
  </si>
  <si>
    <t>HME-372-957</t>
  </si>
  <si>
    <t>HME-372-958</t>
  </si>
  <si>
    <t>HME-372-959</t>
  </si>
  <si>
    <t>HME-372-960</t>
  </si>
  <si>
    <t>HME-372-961</t>
  </si>
  <si>
    <t>HME-372-962</t>
  </si>
  <si>
    <t>HME-372-963</t>
  </si>
  <si>
    <t>HME-372-964</t>
  </si>
  <si>
    <t>HME-372-965</t>
  </si>
  <si>
    <t>HME-372-966</t>
  </si>
  <si>
    <t>HME-372-967</t>
  </si>
  <si>
    <t>HME-372-968</t>
  </si>
  <si>
    <t>HME-372-969</t>
  </si>
  <si>
    <t>HME-372-970</t>
  </si>
  <si>
    <t>HME-372-971</t>
  </si>
  <si>
    <t>AUTOCLAVE</t>
  </si>
  <si>
    <t>CLOSED</t>
  </si>
  <si>
    <t>MAQUINA DE ESCRIBIR</t>
  </si>
  <si>
    <t>BROTHER</t>
  </si>
  <si>
    <t>F5P221022</t>
  </si>
  <si>
    <t>GX-6750</t>
  </si>
  <si>
    <t>ECG300G</t>
  </si>
  <si>
    <t>493-08843</t>
  </si>
  <si>
    <t>ELECTROGRAFO PORTATIL DE 3 CONTEC  +ROLLO</t>
  </si>
  <si>
    <t>493-080842</t>
  </si>
  <si>
    <t>TEAMBREAK</t>
  </si>
  <si>
    <t>XE400HS</t>
  </si>
  <si>
    <t>WS-330-042/WS-59-01-17</t>
  </si>
  <si>
    <t xml:space="preserve">SEPARADOR </t>
  </si>
  <si>
    <t>BALFOUR ABDOMINAL SEPARADOR 20 CM /8</t>
  </si>
  <si>
    <t>WS-324-008</t>
  </si>
  <si>
    <t xml:space="preserve">FARABEUF </t>
  </si>
  <si>
    <t>WS-293-035/WS-5901-17</t>
  </si>
  <si>
    <t>MANGO BISTURI #3</t>
  </si>
  <si>
    <t>SET DE CIRIGIA MAYOR 5/5/2022</t>
  </si>
  <si>
    <t xml:space="preserve">PINZAS </t>
  </si>
  <si>
    <t>WS-313-003</t>
  </si>
  <si>
    <t>WS-313-002A</t>
  </si>
  <si>
    <t>TIJERA DE MOSQUITO</t>
  </si>
  <si>
    <t>WS-076-003</t>
  </si>
  <si>
    <t xml:space="preserve">TIJERA </t>
  </si>
  <si>
    <t>WS-0833-095</t>
  </si>
  <si>
    <t>WS-057-013</t>
  </si>
  <si>
    <t>WS-083-095</t>
  </si>
  <si>
    <t>WS-083-097</t>
  </si>
  <si>
    <t>WS-061-002</t>
  </si>
  <si>
    <t>MANGO BISTURI #4</t>
  </si>
  <si>
    <t>WS-001-001</t>
  </si>
  <si>
    <t>WS-286-008</t>
  </si>
  <si>
    <t>WS-295-042</t>
  </si>
  <si>
    <t>RECIPIENTE GRANDE</t>
  </si>
  <si>
    <t>RECIPIENTE PQ</t>
  </si>
  <si>
    <t>WS-390-024</t>
  </si>
  <si>
    <t>TIJERA BACKHAUS</t>
  </si>
  <si>
    <t>WS-113-022</t>
  </si>
  <si>
    <t xml:space="preserve">TIJERA MAYO </t>
  </si>
  <si>
    <t>WS-018-049</t>
  </si>
  <si>
    <t xml:space="preserve">TIJERA KELLY </t>
  </si>
  <si>
    <t>TIJERA ROCHETER</t>
  </si>
  <si>
    <t>WS-083-096</t>
  </si>
  <si>
    <t>PINZA SCHORDER</t>
  </si>
  <si>
    <t>WS-408-019</t>
  </si>
  <si>
    <t>PINZA ALLIS</t>
  </si>
  <si>
    <t>WS-018-054</t>
  </si>
  <si>
    <t>WS-018-051</t>
  </si>
  <si>
    <t>WS-094-057</t>
  </si>
  <si>
    <t>TIJERA FORCEP</t>
  </si>
  <si>
    <t>WS-51.37.01</t>
  </si>
  <si>
    <t>WS-314-017</t>
  </si>
  <si>
    <t>HME-372-188</t>
  </si>
  <si>
    <t>HME-372-189</t>
  </si>
  <si>
    <t>HME-372-190</t>
  </si>
  <si>
    <t>HME-372-191</t>
  </si>
  <si>
    <t>HME-372-192</t>
  </si>
  <si>
    <t>HME-372-193</t>
  </si>
  <si>
    <t>WS-083-104</t>
  </si>
  <si>
    <t>TIJERA DE MATZEBAUM</t>
  </si>
  <si>
    <t>WS-024-095</t>
  </si>
  <si>
    <t>WS-021-074</t>
  </si>
  <si>
    <t>PINZA DE DISECCION</t>
  </si>
  <si>
    <t>HME-372-194</t>
  </si>
  <si>
    <t>HME-372-195</t>
  </si>
  <si>
    <t>HME-372-196</t>
  </si>
  <si>
    <t>HME-372-197</t>
  </si>
  <si>
    <t>WS-313002</t>
  </si>
  <si>
    <t>MANGO BISTURI #4.13 5 1/4</t>
  </si>
  <si>
    <t>WS-065-053</t>
  </si>
  <si>
    <t>PINZA</t>
  </si>
  <si>
    <t>WS-091-020</t>
  </si>
  <si>
    <t>WS-103-114</t>
  </si>
  <si>
    <t>PINZA CRAFOORD</t>
  </si>
  <si>
    <t>PINZA ROCHEATER</t>
  </si>
  <si>
    <t>PINZA FORCEP</t>
  </si>
  <si>
    <t>WS-21.37.01</t>
  </si>
  <si>
    <t>PINZA THOMAS ALLIS</t>
  </si>
  <si>
    <t>WS-103-108</t>
  </si>
  <si>
    <t>TIJERA</t>
  </si>
  <si>
    <t>TIJERA MAYO DE TUGTENO</t>
  </si>
  <si>
    <t>4.1.1.4.04</t>
  </si>
  <si>
    <t>4.1.1.4.05</t>
  </si>
  <si>
    <t>4.1.1.4.06</t>
  </si>
  <si>
    <t>4.1.1.4.07</t>
  </si>
  <si>
    <t>4.1.1.4.08</t>
  </si>
  <si>
    <t>4.1.1.4.09</t>
  </si>
  <si>
    <t>4.1.1.4.10</t>
  </si>
  <si>
    <t>4.1.1.4.11</t>
  </si>
  <si>
    <t>4.1.1.4.12</t>
  </si>
  <si>
    <t>4.1.1.4.13</t>
  </si>
  <si>
    <t>4.1.1.4.14</t>
  </si>
  <si>
    <t>4.1.1.4.17</t>
  </si>
  <si>
    <t>4.1.1.4.18</t>
  </si>
  <si>
    <t>4.1.1.4.19</t>
  </si>
  <si>
    <t>4.1.1.4.20</t>
  </si>
  <si>
    <t>WS021-073</t>
  </si>
  <si>
    <t>WS-BS-543-024</t>
  </si>
  <si>
    <t>PINZA MIXTER</t>
  </si>
  <si>
    <t>WS-091-003</t>
  </si>
  <si>
    <t>WS-10-108</t>
  </si>
  <si>
    <t>WS-083-094</t>
  </si>
  <si>
    <t>WS-119-024</t>
  </si>
  <si>
    <t>WS-021-073</t>
  </si>
  <si>
    <t>WS-076-005</t>
  </si>
  <si>
    <t>TIJERA CRILE</t>
  </si>
  <si>
    <t>MANGO BISTURI #3.12</t>
  </si>
  <si>
    <t>WS-061-004</t>
  </si>
  <si>
    <t>WS-083-103</t>
  </si>
  <si>
    <t>WS-018-056</t>
  </si>
  <si>
    <t>WS-078-003</t>
  </si>
  <si>
    <t xml:space="preserve">PINZA </t>
  </si>
  <si>
    <t>WS-057-015</t>
  </si>
  <si>
    <t>WS-078-005</t>
  </si>
  <si>
    <t>WS-084-110</t>
  </si>
  <si>
    <t>PINZA KELLY</t>
  </si>
  <si>
    <t>WS-079-042</t>
  </si>
  <si>
    <t>SONDA</t>
  </si>
  <si>
    <t>WS-390-025</t>
  </si>
  <si>
    <t>WS-3090-024</t>
  </si>
  <si>
    <t>RECIPIENTE PEQ</t>
  </si>
  <si>
    <t>TIJERA ALLIS</t>
  </si>
  <si>
    <t>TIJERA THOMAS ALLIS</t>
  </si>
  <si>
    <t>TIJERA MAZEMBAUM</t>
  </si>
  <si>
    <t>WS-AI-051-23</t>
  </si>
  <si>
    <t>WS-094-57</t>
  </si>
  <si>
    <t>WS-513701</t>
  </si>
  <si>
    <t>HABITACION 101</t>
  </si>
  <si>
    <t>HABITACION 102</t>
  </si>
  <si>
    <t>HABITACION 103</t>
  </si>
  <si>
    <t>HABITACION 104</t>
  </si>
  <si>
    <t>HABITACION 105</t>
  </si>
  <si>
    <t>HABITACION 107</t>
  </si>
  <si>
    <t>HABITACION 108</t>
  </si>
  <si>
    <t>HABITACION 109</t>
  </si>
  <si>
    <t>HABITACION 110</t>
  </si>
  <si>
    <t>HABITACION 111</t>
  </si>
  <si>
    <t>HABITACION 112</t>
  </si>
  <si>
    <t>HABITACION 113</t>
  </si>
  <si>
    <t>HABITACION 114</t>
  </si>
  <si>
    <t>HABITACION 115</t>
  </si>
  <si>
    <t>HABITACION 116</t>
  </si>
  <si>
    <t>HABITACION 117</t>
  </si>
  <si>
    <r>
      <t xml:space="preserve">CENTRO DE SALUD: </t>
    </r>
    <r>
      <rPr>
        <b/>
        <u/>
        <sz val="12"/>
        <color theme="1"/>
        <rFont val="Arial"/>
        <family val="2"/>
      </rPr>
      <t xml:space="preserve"> HOSPITAL ENGOMBE</t>
    </r>
  </si>
  <si>
    <t>SAUERMANN</t>
  </si>
  <si>
    <t>SI-1801</t>
  </si>
  <si>
    <t>A19150520-F895007</t>
  </si>
  <si>
    <t>BOMBA DE AGUA</t>
  </si>
  <si>
    <t xml:space="preserve">SILLA DE RUEDA </t>
  </si>
  <si>
    <t>AL HADDER</t>
  </si>
  <si>
    <t>KY809-46</t>
  </si>
  <si>
    <t>201812s18122701435</t>
  </si>
  <si>
    <t>OXIGEN PRESSURE REGULATOR</t>
  </si>
  <si>
    <t>VSC-101</t>
  </si>
  <si>
    <t>50PSI</t>
  </si>
  <si>
    <t>ACARE OXIGEN</t>
  </si>
  <si>
    <t>TAUMACHOCK EMERG G</t>
  </si>
  <si>
    <t>SRSM-372-00001</t>
  </si>
  <si>
    <t>SRSM-372-00002</t>
  </si>
  <si>
    <t>SRSM-372-00003</t>
  </si>
  <si>
    <t>SRSM-372-00004</t>
  </si>
  <si>
    <t>SRSM-372-00005</t>
  </si>
  <si>
    <t>SRSM-372-00006</t>
  </si>
  <si>
    <t>SRSM-372-00007</t>
  </si>
  <si>
    <t>SRSM-372-00008</t>
  </si>
  <si>
    <t>SRSM-372-00009</t>
  </si>
  <si>
    <t>LOCKERS</t>
  </si>
  <si>
    <t>SRSM-372-00010</t>
  </si>
  <si>
    <t>SRSM-372-00011</t>
  </si>
  <si>
    <t>SRSM-372-00012</t>
  </si>
  <si>
    <t>SRSM-372-00013</t>
  </si>
  <si>
    <t>SRSM-372-00014</t>
  </si>
  <si>
    <t>SRSM-372-00015</t>
  </si>
  <si>
    <t>SRSM-372-00016</t>
  </si>
  <si>
    <t>SRSM-372-00017</t>
  </si>
  <si>
    <t>SRSM-372-00018</t>
  </si>
  <si>
    <t>SRSM-372-00019</t>
  </si>
  <si>
    <t>SRSM-372-00020</t>
  </si>
  <si>
    <t>SRSM-372-00021</t>
  </si>
  <si>
    <t>REMAX</t>
  </si>
  <si>
    <t>AREA DE LIMPIEZA</t>
  </si>
  <si>
    <t>TRABAJO SUCIO ESTACION DE ENFERMERIA</t>
  </si>
  <si>
    <t>SRSM-372-00022</t>
  </si>
  <si>
    <t>SRSM-372-00023</t>
  </si>
  <si>
    <t>SRSM-372-00024</t>
  </si>
  <si>
    <t>SRSM-372-00025</t>
  </si>
  <si>
    <t>SRSM-372-00026</t>
  </si>
  <si>
    <t>SRSM-372-00027</t>
  </si>
  <si>
    <t>SRSM-372-00028</t>
  </si>
  <si>
    <t>SRSM-372-00029</t>
  </si>
  <si>
    <t>SRSM-372-00030</t>
  </si>
  <si>
    <t>SRSM-372-00031</t>
  </si>
  <si>
    <t>SRSM-372-00032</t>
  </si>
  <si>
    <t>SRSM-372-00033</t>
  </si>
  <si>
    <t>SRSM-372-00034</t>
  </si>
  <si>
    <t>SRSM-372-00035</t>
  </si>
  <si>
    <t>SRSM-372-00036</t>
  </si>
  <si>
    <t>SRSM-372-00037</t>
  </si>
  <si>
    <t>SRSM-372-00038</t>
  </si>
  <si>
    <t>SRSM-372-00039</t>
  </si>
  <si>
    <t>SRSM-372-00040</t>
  </si>
  <si>
    <t>SRSM-372-00041</t>
  </si>
  <si>
    <t>SRSM-372-00042</t>
  </si>
  <si>
    <t>SRSM-372-00043</t>
  </si>
  <si>
    <t>SRSM-372-00044</t>
  </si>
  <si>
    <t>SRSM-372-00045</t>
  </si>
  <si>
    <t>SRSM-372-00046</t>
  </si>
  <si>
    <t>SRSM-372-00047</t>
  </si>
  <si>
    <t>SRSM-372-00048</t>
  </si>
  <si>
    <t>SRSM-372-00049</t>
  </si>
  <si>
    <t>SRSM-372-00050</t>
  </si>
  <si>
    <t>SRSM-372-00051</t>
  </si>
  <si>
    <t>SRSM-372-00052</t>
  </si>
  <si>
    <t>SILLA</t>
  </si>
  <si>
    <t>SRSM-372-00053</t>
  </si>
  <si>
    <t>SRSM-372-00054</t>
  </si>
  <si>
    <t>SRSM-372-00055</t>
  </si>
  <si>
    <t>SRSM-372-00056</t>
  </si>
  <si>
    <t>SRSM-372-00057</t>
  </si>
  <si>
    <t>SRSM-372-00058</t>
  </si>
  <si>
    <t>SRSM-372-00059</t>
  </si>
  <si>
    <t>SRSM-372-00060</t>
  </si>
  <si>
    <t>SRSM-372-00061</t>
  </si>
  <si>
    <t>SRSM-372-00062</t>
  </si>
  <si>
    <t>SRSM-372-00063</t>
  </si>
  <si>
    <t>SRSM-372-00064</t>
  </si>
  <si>
    <t>DIRECCION /RECEPCION</t>
  </si>
  <si>
    <t>ADMINISTRACION</t>
  </si>
  <si>
    <t>SRSM-372-00065</t>
  </si>
  <si>
    <t>SRSM-372-00066</t>
  </si>
  <si>
    <t>SRSM-372-00067</t>
  </si>
  <si>
    <t>SRSM-372-00068</t>
  </si>
  <si>
    <t>SRSM-372-00069</t>
  </si>
  <si>
    <t>SRSM-372-00070</t>
  </si>
  <si>
    <t>SILLA DE VISTANTE</t>
  </si>
  <si>
    <t>CUADRO</t>
  </si>
  <si>
    <t>TELEFONO</t>
  </si>
  <si>
    <t>SILLA EJECUTIVA</t>
  </si>
  <si>
    <t>MESA DE ESCRITORIO</t>
  </si>
  <si>
    <t>DATA</t>
  </si>
  <si>
    <t>SRSM-372-00071</t>
  </si>
  <si>
    <t>SRSM-372-00072</t>
  </si>
  <si>
    <t>SRSM-372-00073</t>
  </si>
  <si>
    <t>SRSM-372-00074</t>
  </si>
  <si>
    <t>SRSM-372-00075</t>
  </si>
  <si>
    <t>SRSM-372-00076</t>
  </si>
  <si>
    <t>SRSM-372-00077</t>
  </si>
  <si>
    <t>SRSM-372-00078</t>
  </si>
  <si>
    <t>SRSM-372-00079</t>
  </si>
  <si>
    <t>SRSM-372-00080</t>
  </si>
  <si>
    <t>SRSM-372-00081</t>
  </si>
  <si>
    <t>SRSM-372-00082</t>
  </si>
  <si>
    <t>SRSM-372-00083</t>
  </si>
  <si>
    <t>SRSM-372-00084</t>
  </si>
  <si>
    <t>SRSM-372-00085</t>
  </si>
  <si>
    <t>SRSM-372-00086</t>
  </si>
  <si>
    <t>SRSM-372-00087</t>
  </si>
  <si>
    <t>SRSM-372-00088</t>
  </si>
  <si>
    <t>SRSM-372-00089</t>
  </si>
  <si>
    <t>SRSM-372-00090</t>
  </si>
  <si>
    <t>SRSM-372-00091</t>
  </si>
  <si>
    <t>SRSM-372-00092</t>
  </si>
  <si>
    <t>SRSM-372-00093</t>
  </si>
  <si>
    <t>SRSM-372-00094</t>
  </si>
  <si>
    <t>SILLA DE VISITANTE</t>
  </si>
  <si>
    <t>IMPRESORA/ESCANER</t>
  </si>
  <si>
    <t>MIONITOR</t>
  </si>
  <si>
    <t>NEgro</t>
  </si>
  <si>
    <t>VARIOS</t>
  </si>
  <si>
    <t>masdera</t>
  </si>
  <si>
    <t>gris</t>
  </si>
  <si>
    <t>axul</t>
  </si>
  <si>
    <t>Silla visitante</t>
  </si>
  <si>
    <t>negro</t>
  </si>
  <si>
    <t>SRSM-372-00095</t>
  </si>
  <si>
    <t>SRSM-372-00096</t>
  </si>
  <si>
    <t>SRSM-372-00097</t>
  </si>
  <si>
    <t>SRSM-372-00098</t>
  </si>
  <si>
    <t>SRSM-372-00099</t>
  </si>
  <si>
    <t>SRSM-372-00100</t>
  </si>
  <si>
    <t>SRSM-372-00101</t>
  </si>
  <si>
    <t>SRSM-372-00102</t>
  </si>
  <si>
    <t>SRSM-372-00103</t>
  </si>
  <si>
    <t>SRSM-372-00104</t>
  </si>
  <si>
    <t>SRSM-372-00105</t>
  </si>
  <si>
    <t>SRSM-372-00106</t>
  </si>
  <si>
    <t>SRSM-372-00107</t>
  </si>
  <si>
    <t>SRSM-372-00108</t>
  </si>
  <si>
    <t>SRSM-372-00109</t>
  </si>
  <si>
    <t>SRSM-372-00110</t>
  </si>
  <si>
    <t>SRSM-372-00111</t>
  </si>
  <si>
    <t>SRSM-372-00112</t>
  </si>
  <si>
    <t>SRSM-372-00113</t>
  </si>
  <si>
    <t>SRSM-372-00114</t>
  </si>
  <si>
    <t>SRSM-372-00115</t>
  </si>
  <si>
    <t>SRSM-372-00116</t>
  </si>
  <si>
    <t>SRSM-372-00117</t>
  </si>
  <si>
    <t>SRSM-372-00118</t>
  </si>
  <si>
    <t>SRSM-372-00119</t>
  </si>
  <si>
    <t>RECURSOS HUMANOS</t>
  </si>
  <si>
    <t>SILLAS de oficina</t>
  </si>
  <si>
    <t xml:space="preserve">MESA AZUL </t>
  </si>
  <si>
    <t>GABETERO PARA ESCRITORIO</t>
  </si>
  <si>
    <t>LOBBY/RECEPCION</t>
  </si>
  <si>
    <t>SRSM-372-00120</t>
  </si>
  <si>
    <t>SRSM-372-00121</t>
  </si>
  <si>
    <t>SRSM-372-00122</t>
  </si>
  <si>
    <t>SRSM-372-00123</t>
  </si>
  <si>
    <t>SRSM-372-00124</t>
  </si>
  <si>
    <t>SRSM-372-00125</t>
  </si>
  <si>
    <t>SRSM-372-00126</t>
  </si>
  <si>
    <t>SRSM-372-00127</t>
  </si>
  <si>
    <t>SRSM-372-00128</t>
  </si>
  <si>
    <t>SRSM-372-00129</t>
  </si>
  <si>
    <t>SRSM-372-00130</t>
  </si>
  <si>
    <t>SRSM-372-00131</t>
  </si>
  <si>
    <t>SRSM-372-00132</t>
  </si>
  <si>
    <t>SRSM-372-00133</t>
  </si>
  <si>
    <t>SRSM-372-00134</t>
  </si>
  <si>
    <t>SRSM-372-00135</t>
  </si>
  <si>
    <t>SRSM-372-00136</t>
  </si>
  <si>
    <t>SRSM-372-00137</t>
  </si>
  <si>
    <t>SRSM-372-00138</t>
  </si>
  <si>
    <t>SRSM-372-00139</t>
  </si>
  <si>
    <t>SRSM-372-00140</t>
  </si>
  <si>
    <t>SRSM-372-00141</t>
  </si>
  <si>
    <t>SRSM-372-00142</t>
  </si>
  <si>
    <t>SRSM-372-00143</t>
  </si>
  <si>
    <t>SRSM-372-00144</t>
  </si>
  <si>
    <t>SRSM-372-00145</t>
  </si>
  <si>
    <t>SRSM-372-00146</t>
  </si>
  <si>
    <t>SRSM-372-00147</t>
  </si>
  <si>
    <t>SRSM-372-00148</t>
  </si>
  <si>
    <t>SRSM-372-00149</t>
  </si>
  <si>
    <t>SRSM-372-00150</t>
  </si>
  <si>
    <t>SRSM-372-00151</t>
  </si>
  <si>
    <t>SRSM-372-00152</t>
  </si>
  <si>
    <t>SRSM-372-00153</t>
  </si>
  <si>
    <t>SRSM-372-00154</t>
  </si>
  <si>
    <t>SRSM-372-00155</t>
  </si>
  <si>
    <t>SRSM-372-00156</t>
  </si>
  <si>
    <t>SRSM-372-00157</t>
  </si>
  <si>
    <t>SRSM-372-00158</t>
  </si>
  <si>
    <t>SRSM-372-00159</t>
  </si>
  <si>
    <t>SRSM-372-00160</t>
  </si>
  <si>
    <t>SRSM-372-00161</t>
  </si>
  <si>
    <t>SRSM-372-00162</t>
  </si>
  <si>
    <t>SRSM-372-00163</t>
  </si>
  <si>
    <t>SRSM-372-00164</t>
  </si>
  <si>
    <t>SRSM-372-00165</t>
  </si>
  <si>
    <t>SRSM-372-00166</t>
  </si>
  <si>
    <t>SRSM-372-00167</t>
  </si>
  <si>
    <t>SRSM-372-00168</t>
  </si>
  <si>
    <t>SRSM-372-00169</t>
  </si>
  <si>
    <t>SRSM-372-00170</t>
  </si>
  <si>
    <t>FARMACIA NUEVA</t>
  </si>
  <si>
    <t>SRSM-372-00171</t>
  </si>
  <si>
    <t>SRSM-372-00172</t>
  </si>
  <si>
    <t>SRSM-372-00173</t>
  </si>
  <si>
    <t>SRSM-372-00174</t>
  </si>
  <si>
    <t>SRSM-372-00175</t>
  </si>
  <si>
    <t>SRSM-372-00176</t>
  </si>
  <si>
    <t>SRSM-372-00177</t>
  </si>
  <si>
    <t>SRSM-372-00178</t>
  </si>
  <si>
    <t>SRSM-372-00179</t>
  </si>
  <si>
    <t>SRSM-372-00180</t>
  </si>
  <si>
    <t>SRSM-372-00181</t>
  </si>
  <si>
    <t>SRSM-372-00182</t>
  </si>
  <si>
    <t>SRSM-372-00183</t>
  </si>
  <si>
    <t>SRSM-372-00184</t>
  </si>
  <si>
    <t>SRSM-372-00185</t>
  </si>
  <si>
    <t>SRSM-372-00186</t>
  </si>
  <si>
    <t>SRSM-372-00187</t>
  </si>
  <si>
    <t>SRSM-372-00188</t>
  </si>
  <si>
    <t>SRSM-372-00189</t>
  </si>
  <si>
    <t>SRSM-372-00190</t>
  </si>
  <si>
    <t>SRSM-372-00191</t>
  </si>
  <si>
    <t>SRSM-372-00192</t>
  </si>
  <si>
    <t>SRSM-372-00193</t>
  </si>
  <si>
    <t>SRSM-372-00194</t>
  </si>
  <si>
    <t>SRSM-372-00195</t>
  </si>
  <si>
    <t>SRSM-372-00196</t>
  </si>
  <si>
    <t>SRSM-372-00197</t>
  </si>
  <si>
    <t>SRSM-372-00198</t>
  </si>
  <si>
    <t>SRSM-372-00199</t>
  </si>
  <si>
    <t>SRSM-372-00200</t>
  </si>
  <si>
    <t>SRSM-372-00201</t>
  </si>
  <si>
    <t>SRSM-372-00202</t>
  </si>
  <si>
    <t>SRSM-372-00203</t>
  </si>
  <si>
    <t>SRSM-372-00204</t>
  </si>
  <si>
    <t>SRSM-372-00205</t>
  </si>
  <si>
    <t>SRSM-372-00206</t>
  </si>
  <si>
    <t>SRSM-372-00207</t>
  </si>
  <si>
    <t>SRSM-372-00208</t>
  </si>
  <si>
    <t>SRSM-372-00209</t>
  </si>
  <si>
    <t>SRSM-372-00210</t>
  </si>
  <si>
    <t>SRSM-372-00211</t>
  </si>
  <si>
    <t>SRSM-372-00212</t>
  </si>
  <si>
    <t>SRSM-372-00213</t>
  </si>
  <si>
    <t>SRSM-372-00214</t>
  </si>
  <si>
    <t>SRSM-372-00215</t>
  </si>
  <si>
    <t>SRSM-372-00216</t>
  </si>
  <si>
    <t>SRSM-372-00217</t>
  </si>
  <si>
    <t>SRSM-372-00218</t>
  </si>
  <si>
    <t>SRSM-372-00219</t>
  </si>
  <si>
    <t>SRSM-372-00220</t>
  </si>
  <si>
    <t>SRSM-372-00221</t>
  </si>
  <si>
    <t>SRSM-372-00222</t>
  </si>
  <si>
    <t>SRSM-372-00223</t>
  </si>
  <si>
    <t>SRSM-372-00224</t>
  </si>
  <si>
    <t>SRSM-372-00225</t>
  </si>
  <si>
    <t>SRSM-372-00226</t>
  </si>
  <si>
    <t>SRSM-372-00227</t>
  </si>
  <si>
    <t>SRSM-372-00228</t>
  </si>
  <si>
    <t>SRSM-372-00229</t>
  </si>
  <si>
    <t>SRSM-372-00230</t>
  </si>
  <si>
    <t>SRSM-372-00231</t>
  </si>
  <si>
    <t>SRSM-372-00232</t>
  </si>
  <si>
    <t>SRSM-372-00233</t>
  </si>
  <si>
    <t>SRSM-372-00234</t>
  </si>
  <si>
    <t>SRSM-372-00235</t>
  </si>
  <si>
    <t>SRSM-372-00236</t>
  </si>
  <si>
    <t>SRSM-372-00237</t>
  </si>
  <si>
    <t>SRSM-372-00238</t>
  </si>
  <si>
    <t>SRSM-372-00239</t>
  </si>
  <si>
    <t>SRSM-372-00240</t>
  </si>
  <si>
    <t>SRSM-372-00241</t>
  </si>
  <si>
    <t>SRSM-372-00242</t>
  </si>
  <si>
    <t>SRSM-372-00243</t>
  </si>
  <si>
    <t>SRSM-372-00244</t>
  </si>
  <si>
    <t>SRSM-372-00245</t>
  </si>
  <si>
    <t>SRSM-372-00246</t>
  </si>
  <si>
    <t>SRSM-372-00247</t>
  </si>
  <si>
    <t>SRSM-372-00248</t>
  </si>
  <si>
    <t>SRSM-372-00249</t>
  </si>
  <si>
    <t>SRSM-372-00250</t>
  </si>
  <si>
    <t>SRSM-372-00251</t>
  </si>
  <si>
    <t>SRSM-372-00252</t>
  </si>
  <si>
    <t>SRSM-372-00253</t>
  </si>
  <si>
    <t>SRSM-372-00254</t>
  </si>
  <si>
    <t>SRSM-372-00255</t>
  </si>
  <si>
    <t>SRSM-372-00256</t>
  </si>
  <si>
    <t>SRSM-372-00257</t>
  </si>
  <si>
    <t>SRSM-372-00258</t>
  </si>
  <si>
    <t>SRSM-372-00259</t>
  </si>
  <si>
    <t>SRSM-372-00260</t>
  </si>
  <si>
    <t>SRSM-372-00261</t>
  </si>
  <si>
    <t>SRSM-372-00262</t>
  </si>
  <si>
    <t>SRSM-372-00263</t>
  </si>
  <si>
    <t>SRSM-372-00264</t>
  </si>
  <si>
    <t>SRSM-372-00265</t>
  </si>
  <si>
    <t>SRSM-372-00266</t>
  </si>
  <si>
    <t>ALMACEN GENERAL</t>
  </si>
  <si>
    <t>SILLLA</t>
  </si>
  <si>
    <t>SRSM-372-00267</t>
  </si>
  <si>
    <t>SRSM-372-00268</t>
  </si>
  <si>
    <t>SRSM-372-00269</t>
  </si>
  <si>
    <t>SRSM-372-00270</t>
  </si>
  <si>
    <t>SRSM-372-00271</t>
  </si>
  <si>
    <t>SRSM-372-00272</t>
  </si>
  <si>
    <t>SRSM-372-00273</t>
  </si>
  <si>
    <t>SRSM-372-00274</t>
  </si>
  <si>
    <t>SRSM-372-00275</t>
  </si>
  <si>
    <t>SRSM-372-00276</t>
  </si>
  <si>
    <t>SRSM-372-00277</t>
  </si>
  <si>
    <t>SRSM-372-00278</t>
  </si>
  <si>
    <t>SRSM-372-00279</t>
  </si>
  <si>
    <t>SRSM-372-00280</t>
  </si>
  <si>
    <t>SRSM-372-00281</t>
  </si>
  <si>
    <t>CUBETAS PARA GUARDAR</t>
  </si>
  <si>
    <t>ACTIVO FIJO/INFORMATICA</t>
  </si>
  <si>
    <t>SRSM-372-00282</t>
  </si>
  <si>
    <t>SRSM-372-00283</t>
  </si>
  <si>
    <t>SRSM-372-00284</t>
  </si>
  <si>
    <t>SRSM-372-00285</t>
  </si>
  <si>
    <t>SRSM-372-00286</t>
  </si>
  <si>
    <t>SRSM-372-00287</t>
  </si>
  <si>
    <t>SRSM-372-00288</t>
  </si>
  <si>
    <t>SRSM-372-00289</t>
  </si>
  <si>
    <t>SRSM-372-00290</t>
  </si>
  <si>
    <t>SRSM-372-00291</t>
  </si>
  <si>
    <t>SRSM-372-00292</t>
  </si>
  <si>
    <t>SRSM-372-00293</t>
  </si>
  <si>
    <t>SRSM-372-00294</t>
  </si>
  <si>
    <t>SRSM-372-00295</t>
  </si>
  <si>
    <t>SRSM-372-00296</t>
  </si>
  <si>
    <t>SRSM-372-00297</t>
  </si>
  <si>
    <t>ESCALERA</t>
  </si>
  <si>
    <t>ROJO/GRIS</t>
  </si>
  <si>
    <t>SRSM-372-00298</t>
  </si>
  <si>
    <t>SRSM-372-00299</t>
  </si>
  <si>
    <t>SRSM-372-00300</t>
  </si>
  <si>
    <t>SRSM-372-00301</t>
  </si>
  <si>
    <t>SRSM-372-00302</t>
  </si>
  <si>
    <t>SRSM-372-00303</t>
  </si>
  <si>
    <t>SRSM-372-00304</t>
  </si>
  <si>
    <t>SRSM-372-00305</t>
  </si>
  <si>
    <t>SRSM-372-00306</t>
  </si>
  <si>
    <t>SRSM-372-00307</t>
  </si>
  <si>
    <t>SRSM-372-00308</t>
  </si>
  <si>
    <t>SRSM-372-00309</t>
  </si>
  <si>
    <t>SRSM-372-00310</t>
  </si>
  <si>
    <t>SRSM-372-00311</t>
  </si>
  <si>
    <t>SRSM-372-00312</t>
  </si>
  <si>
    <t>SRSM-372-00313</t>
  </si>
  <si>
    <t>SRSM-372-00314</t>
  </si>
  <si>
    <t>SRSM-372-00315</t>
  </si>
  <si>
    <t>SRSM-372-00316</t>
  </si>
  <si>
    <t>SRSM-372-00317</t>
  </si>
  <si>
    <t>SRSM-372-00318</t>
  </si>
  <si>
    <t>SRSM-372-00319</t>
  </si>
  <si>
    <t>SRSM-372-00320</t>
  </si>
  <si>
    <t>SRSM-372-00321</t>
  </si>
  <si>
    <t>SRSM-372-00322</t>
  </si>
  <si>
    <t>SRSM-372-00323</t>
  </si>
  <si>
    <t>SRSM-372-00324</t>
  </si>
  <si>
    <t>SRSM-372-00325</t>
  </si>
  <si>
    <t>SRSM-372-00326</t>
  </si>
  <si>
    <t>SRSM-372-00327</t>
  </si>
  <si>
    <t>SRSM-372-00328</t>
  </si>
  <si>
    <t>SRSM-372-00329</t>
  </si>
  <si>
    <t>SRSM-372-00330</t>
  </si>
  <si>
    <t>SRSM-372-00331</t>
  </si>
  <si>
    <t>SRSM-372-00332</t>
  </si>
  <si>
    <t>SRSM-372-00333</t>
  </si>
  <si>
    <t>SRSM-372-00334</t>
  </si>
  <si>
    <t>SRSM-372-00335</t>
  </si>
  <si>
    <t>SRSM-372-00336</t>
  </si>
  <si>
    <t>SRSM-372-00337</t>
  </si>
  <si>
    <t>SRSM-372-00338</t>
  </si>
  <si>
    <t>SRSM-372-00339</t>
  </si>
  <si>
    <t>SRSM-372-00340</t>
  </si>
  <si>
    <t>SRSM-372-00341</t>
  </si>
  <si>
    <t>SRSM-372-00342</t>
  </si>
  <si>
    <t>SRSM-372-00343</t>
  </si>
  <si>
    <t>SRSM-372-00344</t>
  </si>
  <si>
    <t>SRSM-372-00345</t>
  </si>
  <si>
    <t>SRSM-372-00346</t>
  </si>
  <si>
    <t>SRSM-372-00347</t>
  </si>
  <si>
    <t>SRSM-372-00348</t>
  </si>
  <si>
    <t>SRSM-372-00349</t>
  </si>
  <si>
    <t>SRSM-372-00350</t>
  </si>
  <si>
    <t>SRSM-372-00351</t>
  </si>
  <si>
    <t>SILLLAS DE 3 ASIENTOS</t>
  </si>
  <si>
    <t>CARROS DE ROPA SUCIA</t>
  </si>
  <si>
    <t>CAJON PARA ROPA SUCIA</t>
  </si>
  <si>
    <t>SRSM-372-00352</t>
  </si>
  <si>
    <t>SRSM-372-00353</t>
  </si>
  <si>
    <t>SRSM-372-00354</t>
  </si>
  <si>
    <t>SRSM-372-00355</t>
  </si>
  <si>
    <t>SRSM-372-00356</t>
  </si>
  <si>
    <t>SRSM-372-00357</t>
  </si>
  <si>
    <t>SRSM-372-00358</t>
  </si>
  <si>
    <t>SRSM-372-00359</t>
  </si>
  <si>
    <t>SRSM-372-00360</t>
  </si>
  <si>
    <t>SRSM-372-00361</t>
  </si>
  <si>
    <t>SRSM-372-00362</t>
  </si>
  <si>
    <t>SRSM-372-00363</t>
  </si>
  <si>
    <t>SRSM-372-00364</t>
  </si>
  <si>
    <t>SRSM-372-00365</t>
  </si>
  <si>
    <t>SRSM-372-00382</t>
  </si>
  <si>
    <t>SRSM-372-00383</t>
  </si>
  <si>
    <t>SRSM-372-00384</t>
  </si>
  <si>
    <t>SRSM-372-00385</t>
  </si>
  <si>
    <t>SRSM-372-00386</t>
  </si>
  <si>
    <t>SRSM-372-00387</t>
  </si>
  <si>
    <t>SRSM-372-00388</t>
  </si>
  <si>
    <t>PIE DE AMIGO</t>
  </si>
  <si>
    <t>SRSM-372-00389</t>
  </si>
  <si>
    <t>SRSM-372-00390</t>
  </si>
  <si>
    <t>SRSM-372-00391</t>
  </si>
  <si>
    <t>SRSM-372-00392</t>
  </si>
  <si>
    <t>SRSM-372-00393</t>
  </si>
  <si>
    <t>SRSM-372-00394</t>
  </si>
  <si>
    <t>SRSM-372-00395</t>
  </si>
  <si>
    <t>SRSM-372-00396</t>
  </si>
  <si>
    <t>SRSM-372-00397</t>
  </si>
  <si>
    <t>SRSM-372-00398</t>
  </si>
  <si>
    <t>SRSM-372-00399</t>
  </si>
  <si>
    <t>SRSM-372-00400</t>
  </si>
  <si>
    <t>SRSM-372-00401</t>
  </si>
  <si>
    <t>SRSM-372-00402</t>
  </si>
  <si>
    <t>SRSM-372-00403</t>
  </si>
  <si>
    <t>SRSM-372-00404</t>
  </si>
  <si>
    <t>SRSM-372-00405</t>
  </si>
  <si>
    <t>SRSM-372-00406</t>
  </si>
  <si>
    <t>SRSM-372-00407</t>
  </si>
  <si>
    <t>SRSM-372-00408</t>
  </si>
  <si>
    <t>SRSM-372-00409</t>
  </si>
  <si>
    <t>SRSM-372-00410</t>
  </si>
  <si>
    <t>SRSM-372-00411</t>
  </si>
  <si>
    <t>SRSM-372-00412</t>
  </si>
  <si>
    <t>SRSM-372-00413</t>
  </si>
  <si>
    <t>SRSM-372-00414</t>
  </si>
  <si>
    <t>SRSM-372-00415</t>
  </si>
  <si>
    <t>SRSM-372-00416</t>
  </si>
  <si>
    <t>SRSM-372-00417</t>
  </si>
  <si>
    <t>SRSM-372-00418</t>
  </si>
  <si>
    <t>SRSM-372-00419</t>
  </si>
  <si>
    <t>SRSM-372-00420</t>
  </si>
  <si>
    <t>SRSM-372-00421</t>
  </si>
  <si>
    <t>SRSM-372-00422</t>
  </si>
  <si>
    <t>SRSM-372-00423</t>
  </si>
  <si>
    <t>SRSM-372-00424</t>
  </si>
  <si>
    <t>SRSM-372-00425</t>
  </si>
  <si>
    <t>SRSM-372-00426</t>
  </si>
  <si>
    <t>SRSM-372-00427</t>
  </si>
  <si>
    <t>SRSM-372-00428</t>
  </si>
  <si>
    <t>SRSM-372-00429</t>
  </si>
  <si>
    <t>SRSM-372-00430</t>
  </si>
  <si>
    <t>SRSM-372-00431</t>
  </si>
  <si>
    <t>SRSM-372-00432</t>
  </si>
  <si>
    <t>SRSM-372-00433</t>
  </si>
  <si>
    <t>SRSM-372-00434</t>
  </si>
  <si>
    <t>SRSM-372-00435</t>
  </si>
  <si>
    <t>SRSM-372-00436</t>
  </si>
  <si>
    <t>SRSM-372-00437</t>
  </si>
  <si>
    <t>SRSM-372-00438</t>
  </si>
  <si>
    <t>SRSM-372-00439</t>
  </si>
  <si>
    <t>SRSM-372-00440</t>
  </si>
  <si>
    <t>SRSM-372-00441</t>
  </si>
  <si>
    <t>SRSM-372-00442</t>
  </si>
  <si>
    <t>SRSM-372-00443</t>
  </si>
  <si>
    <t>SRSM-372-00444</t>
  </si>
  <si>
    <t>SRSM-372-00445</t>
  </si>
  <si>
    <t>SRSM-372-00446</t>
  </si>
  <si>
    <t>SRSM-372-00447</t>
  </si>
  <si>
    <t>SRSM-372-00448</t>
  </si>
  <si>
    <t>SRSM-372-00449</t>
  </si>
  <si>
    <t>SRSM-372-00450</t>
  </si>
  <si>
    <t>SRSM-372-00451</t>
  </si>
  <si>
    <t>SRSM-372-00452</t>
  </si>
  <si>
    <t>SRSM-372-00453</t>
  </si>
  <si>
    <t>SRSM-372-00454</t>
  </si>
  <si>
    <t>SRSM-372-00455</t>
  </si>
  <si>
    <t>SRSM-372-00456</t>
  </si>
  <si>
    <t>SRSM-372-00457</t>
  </si>
  <si>
    <t>SRSM-372-00458</t>
  </si>
  <si>
    <t>SRSM-372-00459</t>
  </si>
  <si>
    <t>SRSM-372-00460</t>
  </si>
  <si>
    <t>SRSM-372-00461</t>
  </si>
  <si>
    <t>SRSM-372-00462</t>
  </si>
  <si>
    <t>SRSM-372-00463</t>
  </si>
  <si>
    <t>SRSM-372-00464</t>
  </si>
  <si>
    <t>SRSM-372-00465</t>
  </si>
  <si>
    <t>SRSM-372-00466</t>
  </si>
  <si>
    <t>SRSM-372-00467</t>
  </si>
  <si>
    <t>SRSM-372-00468</t>
  </si>
  <si>
    <t>SRSM-372-00469</t>
  </si>
  <si>
    <t>SRSM-372-00470</t>
  </si>
  <si>
    <t>SRSM-372-00471</t>
  </si>
  <si>
    <t>SRSM-372-00472</t>
  </si>
  <si>
    <t>SRSM-372-00473</t>
  </si>
  <si>
    <t>SRSM-372-00474</t>
  </si>
  <si>
    <t>SRSM-372-00475</t>
  </si>
  <si>
    <t>SRSM-372-00476</t>
  </si>
  <si>
    <t>SRSM-372-00477</t>
  </si>
  <si>
    <t>SRSM-372-00478</t>
  </si>
  <si>
    <t>SRSM-372-00479</t>
  </si>
  <si>
    <t>SRSM-372-00480</t>
  </si>
  <si>
    <t>SRSM-372-00481</t>
  </si>
  <si>
    <t>SRSM-372-00482</t>
  </si>
  <si>
    <t>HABITACION 1113</t>
  </si>
  <si>
    <t>HABITACIION 101</t>
  </si>
  <si>
    <t>SRSM-372-00483</t>
  </si>
  <si>
    <t>SRSM-372-00484</t>
  </si>
  <si>
    <t>SRSM-372-00485</t>
  </si>
  <si>
    <t>SRSM-372-00486</t>
  </si>
  <si>
    <t>SRSM-372-00487</t>
  </si>
  <si>
    <t>SRSM-372-00488</t>
  </si>
  <si>
    <t>SRSM-372-00489</t>
  </si>
  <si>
    <t>SRSM-372-00490</t>
  </si>
  <si>
    <t>SRSM-372-00491</t>
  </si>
  <si>
    <t>SRSM-372-00492</t>
  </si>
  <si>
    <t>SRSM-372-00493</t>
  </si>
  <si>
    <t>SRSM-372-00494</t>
  </si>
  <si>
    <t>SRSM-372-00495</t>
  </si>
  <si>
    <t>SRSM-372-00496</t>
  </si>
  <si>
    <t>SRSM-372-00497</t>
  </si>
  <si>
    <t>SRSM-372-00498</t>
  </si>
  <si>
    <t>SRSM-372-00499</t>
  </si>
  <si>
    <t>SRSM-372-00500</t>
  </si>
  <si>
    <t>SRSM-372-00501</t>
  </si>
  <si>
    <t>SRSM-372-00502</t>
  </si>
  <si>
    <t>SRSM-372-00503</t>
  </si>
  <si>
    <t>SRSM-372-00504</t>
  </si>
  <si>
    <t>SRSM-372-00505</t>
  </si>
  <si>
    <t>SRSM-372-00506</t>
  </si>
  <si>
    <t>SRSM-372-00507</t>
  </si>
  <si>
    <t>SRSM-372-00508</t>
  </si>
  <si>
    <t>SRSM-372-00509</t>
  </si>
  <si>
    <t>SRSM-372-00510</t>
  </si>
  <si>
    <t>SRSM-372-00511</t>
  </si>
  <si>
    <t>SRSM-372-00512</t>
  </si>
  <si>
    <t>SRSM-372-00513</t>
  </si>
  <si>
    <t>SRSM-372-00514</t>
  </si>
  <si>
    <t>SRSM-372-00515</t>
  </si>
  <si>
    <t>SRSM-372-00516</t>
  </si>
  <si>
    <t>SRSM-372-00517</t>
  </si>
  <si>
    <t>SRSM-372-00518</t>
  </si>
  <si>
    <t>SRSM-372-00519</t>
  </si>
  <si>
    <t>SRSM-372-00520</t>
  </si>
  <si>
    <t>SRSM-372-00521</t>
  </si>
  <si>
    <t>SRSM-372-00522</t>
  </si>
  <si>
    <t>SRSM-372-00523</t>
  </si>
  <si>
    <t>SRSM-372-00524</t>
  </si>
  <si>
    <t>SRSM-372-00525</t>
  </si>
  <si>
    <t>SRSM-372-00526</t>
  </si>
  <si>
    <t>SRSM-372-00527</t>
  </si>
  <si>
    <t>SRSM-372-00528</t>
  </si>
  <si>
    <t>SRSM-372-00529</t>
  </si>
  <si>
    <t>SRSM-372-00530</t>
  </si>
  <si>
    <t>SRSM-372-00531</t>
  </si>
  <si>
    <t>SRSM-372-00532</t>
  </si>
  <si>
    <t>SRSM-372-00533</t>
  </si>
  <si>
    <t>SRSM-372-00534</t>
  </si>
  <si>
    <t>SRSM-372-00535</t>
  </si>
  <si>
    <t>SRSM-372-00536</t>
  </si>
  <si>
    <t>SRSM-372-00537</t>
  </si>
  <si>
    <t>SRSM-372-00538</t>
  </si>
  <si>
    <t>SRSM-372-00539</t>
  </si>
  <si>
    <t>SRSM-372-00540</t>
  </si>
  <si>
    <t>SRSM-372-00541</t>
  </si>
  <si>
    <t>SRSM-372-00542</t>
  </si>
  <si>
    <t>SRSM-372-00543</t>
  </si>
  <si>
    <t>SRSM-372-00544</t>
  </si>
  <si>
    <t>SRSM-372-00545</t>
  </si>
  <si>
    <t>SRSM-372-00546</t>
  </si>
  <si>
    <t>SRSM-372-00547</t>
  </si>
  <si>
    <t>SRSM-372-00548</t>
  </si>
  <si>
    <t>SRSM-372-00549</t>
  </si>
  <si>
    <t>SRSM-372-00550</t>
  </si>
  <si>
    <t>SRSM-372-00551</t>
  </si>
  <si>
    <t>SRSM-372-00552</t>
  </si>
  <si>
    <t>SRSM-372-00553</t>
  </si>
  <si>
    <t>SRSM-372-00554</t>
  </si>
  <si>
    <t>SRSM-372-00555</t>
  </si>
  <si>
    <t>SRSM-372-00556</t>
  </si>
  <si>
    <t>SRSM-372-00557</t>
  </si>
  <si>
    <t>SRSM-372-00558</t>
  </si>
  <si>
    <t>SRSM-372-00559</t>
  </si>
  <si>
    <t>SRSM-372-00560</t>
  </si>
  <si>
    <t>SRSM-372-00561</t>
  </si>
  <si>
    <t>SRSM-372-00562</t>
  </si>
  <si>
    <t>SRSM-372-00563</t>
  </si>
  <si>
    <t>SRSM-372-00564</t>
  </si>
  <si>
    <t>SRSM-372-00565</t>
  </si>
  <si>
    <t>SRSM-372-00566</t>
  </si>
  <si>
    <t>SRSM-372-00567</t>
  </si>
  <si>
    <t>SRSM-372-00568</t>
  </si>
  <si>
    <t>SRSM-372-00569</t>
  </si>
  <si>
    <t>SRSM-372-00570</t>
  </si>
  <si>
    <t>SRSM-372-00571</t>
  </si>
  <si>
    <t>SRSM-372-00572</t>
  </si>
  <si>
    <t>SRSM-372-00573</t>
  </si>
  <si>
    <t>SRSM-372-00574</t>
  </si>
  <si>
    <t>SRSM-372-00575</t>
  </si>
  <si>
    <t>SRSM-372-00576</t>
  </si>
  <si>
    <t>SRSM-372-00577</t>
  </si>
  <si>
    <t>SRSM-372-00578</t>
  </si>
  <si>
    <t>SRSM-372-00579</t>
  </si>
  <si>
    <t>SRSM-372-00580</t>
  </si>
  <si>
    <t>SRSM-372-00581</t>
  </si>
  <si>
    <t>SRSM-372-00582</t>
  </si>
  <si>
    <t>SRSM-372-00583</t>
  </si>
  <si>
    <t>SRSM-372-00584</t>
  </si>
  <si>
    <t>SRSM-372-00585</t>
  </si>
  <si>
    <t>SRSM-372-00586</t>
  </si>
  <si>
    <t>SRSM-372-00587</t>
  </si>
  <si>
    <t>SRSM-372-00588</t>
  </si>
  <si>
    <t>SRSM-372-00589</t>
  </si>
  <si>
    <t>SRSM-372-00590</t>
  </si>
  <si>
    <t>SRSM-372-00591</t>
  </si>
  <si>
    <t>SRSM-372-00592</t>
  </si>
  <si>
    <t>SRSM-372-00593</t>
  </si>
  <si>
    <t>SRSM-372-00594</t>
  </si>
  <si>
    <t>SRSM-372-00595</t>
  </si>
  <si>
    <t>SRSM-372-00596</t>
  </si>
  <si>
    <t>SRSM-372-00597</t>
  </si>
  <si>
    <t>SRSM-372-00598</t>
  </si>
  <si>
    <t>SRSM-372-00599</t>
  </si>
  <si>
    <t>SRSM-372-00600</t>
  </si>
  <si>
    <t>SRSM-372-00601</t>
  </si>
  <si>
    <t>SRSM-372-00602</t>
  </si>
  <si>
    <t>SRSM-372-00603</t>
  </si>
  <si>
    <t>SRSM-372-00604</t>
  </si>
  <si>
    <t>SRSM-372-00605</t>
  </si>
  <si>
    <t>SRSM-372-00606</t>
  </si>
  <si>
    <t>SRSM-372-00607</t>
  </si>
  <si>
    <t>SRSM-372-00608</t>
  </si>
  <si>
    <t>SRSM-372-00609</t>
  </si>
  <si>
    <t>SRSM-372-00610</t>
  </si>
  <si>
    <t>SRSM-372-00611</t>
  </si>
  <si>
    <t>SRSM-372-00612</t>
  </si>
  <si>
    <t>SRSM-372-00613</t>
  </si>
  <si>
    <t>SRSM-372-00614</t>
  </si>
  <si>
    <t>SRSM-372-00615</t>
  </si>
  <si>
    <t>SRSM-372-00616</t>
  </si>
  <si>
    <t>SRSM-372-00617</t>
  </si>
  <si>
    <t>SRSM-372-00618</t>
  </si>
  <si>
    <t>SRSM-372-00619</t>
  </si>
  <si>
    <t>SRSM-372-00620</t>
  </si>
  <si>
    <t>SRSM-372-00621</t>
  </si>
  <si>
    <t>SRSM-372-00622</t>
  </si>
  <si>
    <t>SRSM-372-00623</t>
  </si>
  <si>
    <t>SRSM-372-00624</t>
  </si>
  <si>
    <t>SRSM-372-00625</t>
  </si>
  <si>
    <t>SRSM-372-00626</t>
  </si>
  <si>
    <t>SRSM-372-00627</t>
  </si>
  <si>
    <t>SRSM-372-00628</t>
  </si>
  <si>
    <t>SRSM-372-00629</t>
  </si>
  <si>
    <t>SRSM-372-00630</t>
  </si>
  <si>
    <t>SRSM-372-00631</t>
  </si>
  <si>
    <t>SRSM-372-00632</t>
  </si>
  <si>
    <t>SRSM-372-00633</t>
  </si>
  <si>
    <t>SRSM-372-00634</t>
  </si>
  <si>
    <t>LOCKER plastico</t>
  </si>
  <si>
    <t>SRSM-372-00635</t>
  </si>
  <si>
    <t>SRSM-372-00636</t>
  </si>
  <si>
    <t>SRSM-372-00637</t>
  </si>
  <si>
    <t>SRSM-372-00638</t>
  </si>
  <si>
    <t>SRSM-372-00639</t>
  </si>
  <si>
    <t>SRSM-372-00640</t>
  </si>
  <si>
    <t>SRSM-372-00641</t>
  </si>
  <si>
    <t>SRSM-372-00642</t>
  </si>
  <si>
    <t>SRSM-372-00643</t>
  </si>
  <si>
    <t>SRSM-372-00644</t>
  </si>
  <si>
    <t>SRSM-372-00645</t>
  </si>
  <si>
    <t>SRSM-372-00646</t>
  </si>
  <si>
    <t>SRSM-372-00647</t>
  </si>
  <si>
    <t>SRSM-372-00648</t>
  </si>
  <si>
    <t>SRSM-372-00649</t>
  </si>
  <si>
    <t>SRSM-372-00650</t>
  </si>
  <si>
    <t>SRSM-372-00651</t>
  </si>
  <si>
    <t>SRSM-372-00652</t>
  </si>
  <si>
    <t>SRSM-372-00653</t>
  </si>
  <si>
    <t>SRSM-372-00654</t>
  </si>
  <si>
    <t>SRSM-372-00655</t>
  </si>
  <si>
    <t>SRSM-372-00656</t>
  </si>
  <si>
    <t>SRSM-372-00657</t>
  </si>
  <si>
    <t>SRSM-372-00658</t>
  </si>
  <si>
    <t>SRSM-372-00659</t>
  </si>
  <si>
    <t>SRSM-372-00660</t>
  </si>
  <si>
    <t>SRSM-372-00661</t>
  </si>
  <si>
    <t>SRSM-372-00662</t>
  </si>
  <si>
    <t>SRSM-372-00663</t>
  </si>
  <si>
    <t>SRSM-372-00664</t>
  </si>
  <si>
    <t>SRSM-372-00665</t>
  </si>
  <si>
    <t>SRSM-372-00666</t>
  </si>
  <si>
    <t>SRSM-372-00667</t>
  </si>
  <si>
    <t>SRSM-372-00668</t>
  </si>
  <si>
    <t>SRSM-372-00669</t>
  </si>
  <si>
    <t>SRSM-372-00670</t>
  </si>
  <si>
    <t>SRSM-372-00671</t>
  </si>
  <si>
    <t>SRSM-372-00672</t>
  </si>
  <si>
    <t>SRSM-372-00673</t>
  </si>
  <si>
    <t>SRSM-372-00674</t>
  </si>
  <si>
    <t>SRSM-372-00675</t>
  </si>
  <si>
    <t>SRSM-372-00676</t>
  </si>
  <si>
    <t>SRSM-372-00677</t>
  </si>
  <si>
    <t>SRSM-372-00678</t>
  </si>
  <si>
    <t>SRSM-372-00679</t>
  </si>
  <si>
    <t>SRSM-372-00680</t>
  </si>
  <si>
    <t>SRSM-372-00681</t>
  </si>
  <si>
    <t>SRSM-372-00682</t>
  </si>
  <si>
    <t>SRSM-372-00683</t>
  </si>
  <si>
    <t>SRSM-372-00684</t>
  </si>
  <si>
    <t>SRSM-372-00685</t>
  </si>
  <si>
    <t>SRSM-372-00686</t>
  </si>
  <si>
    <t>SRSM-372-00687</t>
  </si>
  <si>
    <t>SRSM-372-00688</t>
  </si>
  <si>
    <t>SRSM-372-00689</t>
  </si>
  <si>
    <t>SRSM-372-00690</t>
  </si>
  <si>
    <t>SRSM-372-00691</t>
  </si>
  <si>
    <t>SRSM-372-00692</t>
  </si>
  <si>
    <t>SRSM-372-00693</t>
  </si>
  <si>
    <t>SRSM-372-00694</t>
  </si>
  <si>
    <t>SRSM-372-00695</t>
  </si>
  <si>
    <t>SRSM-372-00696</t>
  </si>
  <si>
    <t>SRSM-372-00697</t>
  </si>
  <si>
    <t>SRSM-372-00698</t>
  </si>
  <si>
    <t>SRSM-372-00699</t>
  </si>
  <si>
    <t>SRSM-372-00700</t>
  </si>
  <si>
    <t>SRSM-372-00701</t>
  </si>
  <si>
    <t>SRSM-372-00702</t>
  </si>
  <si>
    <t>SRSM-372-00703</t>
  </si>
  <si>
    <t>SRSM-372-00704</t>
  </si>
  <si>
    <t>SRSM-372-00705</t>
  </si>
  <si>
    <t>SRSM-372-00706</t>
  </si>
  <si>
    <t>SRSM-372-00707</t>
  </si>
  <si>
    <t>SRSM-372-00708</t>
  </si>
  <si>
    <t>SRSM-372-00709</t>
  </si>
  <si>
    <t>SRSM-372-00710</t>
  </si>
  <si>
    <t>SRSM-372-00711</t>
  </si>
  <si>
    <t>SRSM-372-00712</t>
  </si>
  <si>
    <t>SRSM-372-00713</t>
  </si>
  <si>
    <t>SRSM-372-00714</t>
  </si>
  <si>
    <t>SRSM-372-00715</t>
  </si>
  <si>
    <t>SRSM-372-00716</t>
  </si>
  <si>
    <t>SRSM-372-00717</t>
  </si>
  <si>
    <t>SRSM-372-00718</t>
  </si>
  <si>
    <t>SRSM-372-00719</t>
  </si>
  <si>
    <t>SRSM-372-00720</t>
  </si>
  <si>
    <t>SRSM-372-00721</t>
  </si>
  <si>
    <t>SRSM-372-00722</t>
  </si>
  <si>
    <t>SRSM-372-00723</t>
  </si>
  <si>
    <t>SRSM-372-00724</t>
  </si>
  <si>
    <t>SRSM-372-00725</t>
  </si>
  <si>
    <t>SRSM-372-00726</t>
  </si>
  <si>
    <t>SRSM-372-00727</t>
  </si>
  <si>
    <t>SRSM-372-00728</t>
  </si>
  <si>
    <t>SRSM-372-00729</t>
  </si>
  <si>
    <t>SRSM-372-00730</t>
  </si>
  <si>
    <t>SRSM-372-00731</t>
  </si>
  <si>
    <t>SRSM-372-00732</t>
  </si>
  <si>
    <t>SRSM-372-00733</t>
  </si>
  <si>
    <t>SRSM-372-00734</t>
  </si>
  <si>
    <t>SRSM-372-00735</t>
  </si>
  <si>
    <t>SRSM-372-00736</t>
  </si>
  <si>
    <t>SRSM-372-00737</t>
  </si>
  <si>
    <t>SRSM-372-00738</t>
  </si>
  <si>
    <t>SRSM-372-00739</t>
  </si>
  <si>
    <t>SRSM-372-00740</t>
  </si>
  <si>
    <t>SRSM-372-00741</t>
  </si>
  <si>
    <t>SRSM-372-00742</t>
  </si>
  <si>
    <t>SRSM-372-00743</t>
  </si>
  <si>
    <t>SRSM-372-00744</t>
  </si>
  <si>
    <t>SRSM-372-00745</t>
  </si>
  <si>
    <t>SRSM-372-00746</t>
  </si>
  <si>
    <t>POLARIS 100/201</t>
  </si>
  <si>
    <t>SILLA DE RUEDA DE NIñO</t>
  </si>
  <si>
    <t>ENTREGA DE RESULTADOS</t>
  </si>
  <si>
    <t>PASILLO</t>
  </si>
  <si>
    <t>Sillas  de oficina</t>
  </si>
  <si>
    <t>ROJO/NEGRO</t>
  </si>
  <si>
    <t>SRSM-372-00747</t>
  </si>
  <si>
    <t>SRSM-372-00748</t>
  </si>
  <si>
    <t>SRSM-372-00749</t>
  </si>
  <si>
    <t>SRSM-372-00750</t>
  </si>
  <si>
    <t>SRSM-372-00751</t>
  </si>
  <si>
    <t>SUMINISTRO</t>
  </si>
  <si>
    <t>ESCRITORIO</t>
  </si>
  <si>
    <t>SRSM-372-00752</t>
  </si>
  <si>
    <t>SRSM-372-00753</t>
  </si>
  <si>
    <t>SRSM-372-00754</t>
  </si>
  <si>
    <t>SRSM-372-00755</t>
  </si>
  <si>
    <t>SRSM-372-00756</t>
  </si>
  <si>
    <t>SRSM-372-00757</t>
  </si>
  <si>
    <t>SRSM-372-00758</t>
  </si>
  <si>
    <t>SRSM-372-00759</t>
  </si>
  <si>
    <t>SRSM-372-00760</t>
  </si>
  <si>
    <t>SRSM-372-00761</t>
  </si>
  <si>
    <t>SRSM-372-00762</t>
  </si>
  <si>
    <t>SRSM-372-00763</t>
  </si>
  <si>
    <t>SRSM-372-00764</t>
  </si>
  <si>
    <t>SRSM-372-00765</t>
  </si>
  <si>
    <t>SRSM-372-00766</t>
  </si>
  <si>
    <t>SRSM-372-00767</t>
  </si>
  <si>
    <t>SRSM-372-00768</t>
  </si>
  <si>
    <t>SRSM-372-00769</t>
  </si>
  <si>
    <t>SRSM-372-00770</t>
  </si>
  <si>
    <t>SRSM-372-00771</t>
  </si>
  <si>
    <t>SRSM-372-00772</t>
  </si>
  <si>
    <t>SRSM-372-00773</t>
  </si>
  <si>
    <t>SRSM-372-00774</t>
  </si>
  <si>
    <t>SRSM-372-00775</t>
  </si>
  <si>
    <t>SRSM-372-00776</t>
  </si>
  <si>
    <t>SRSM-372-00777</t>
  </si>
  <si>
    <t>SRSM-372-00778</t>
  </si>
  <si>
    <t>SRSM-372-00779</t>
  </si>
  <si>
    <t>SRSM-372-00780</t>
  </si>
  <si>
    <t>SRSM-372-00781</t>
  </si>
  <si>
    <t>SRSM-372-00782</t>
  </si>
  <si>
    <t>SRSM-372-00783</t>
  </si>
  <si>
    <t>SRSM-372-00784</t>
  </si>
  <si>
    <t>SRSM-372-00785</t>
  </si>
  <si>
    <t>SRSM-372-00786</t>
  </si>
  <si>
    <t>SRSM-372-00787</t>
  </si>
  <si>
    <t>SRSM-372-00788</t>
  </si>
  <si>
    <t>SRSM-372-00789</t>
  </si>
  <si>
    <t>SRSM-372-00790</t>
  </si>
  <si>
    <t>SRSM-372-00791</t>
  </si>
  <si>
    <t>SRSM-372-00792</t>
  </si>
  <si>
    <t>SRSM-372-00793</t>
  </si>
  <si>
    <t>SRSM-372-00794</t>
  </si>
  <si>
    <t>SRSM-372-00795</t>
  </si>
  <si>
    <t>SRSM-372-00796</t>
  </si>
  <si>
    <t>SRSM-372-00797</t>
  </si>
  <si>
    <t>SRSM-372-00798</t>
  </si>
  <si>
    <t>SRSM-372-00799</t>
  </si>
  <si>
    <t>SRSM-372-00800</t>
  </si>
  <si>
    <t>SRSM-372-00801</t>
  </si>
  <si>
    <t>SRSM-372-00802</t>
  </si>
  <si>
    <t>SRSM-372-00803</t>
  </si>
  <si>
    <t>SRSM-372-00804</t>
  </si>
  <si>
    <t>SRSM-372-00805</t>
  </si>
  <si>
    <t>SRSM-372-00806</t>
  </si>
  <si>
    <t>SRSM-372-00807</t>
  </si>
  <si>
    <t>SRSM-372-00808</t>
  </si>
  <si>
    <t>SRSM-372-00809</t>
  </si>
  <si>
    <t>SRSM-372-00810</t>
  </si>
  <si>
    <t>SRSM-372-00811</t>
  </si>
  <si>
    <t>SRSM-372-00812</t>
  </si>
  <si>
    <t>SRSM-372-00813</t>
  </si>
  <si>
    <t>SRSM-372-00814</t>
  </si>
  <si>
    <t>SRSM-372-00815</t>
  </si>
  <si>
    <t>SRSM-372-00816</t>
  </si>
  <si>
    <t>SRSM-372-00817</t>
  </si>
  <si>
    <t>SRSM-372-00818</t>
  </si>
  <si>
    <t>SRSM-372-00819</t>
  </si>
  <si>
    <t>SRSM-372-00820</t>
  </si>
  <si>
    <t>SRSM-372-00821</t>
  </si>
  <si>
    <t>SRSM-372-00822</t>
  </si>
  <si>
    <t>SRSM-372-00823</t>
  </si>
  <si>
    <t>SRSM-372-00824</t>
  </si>
  <si>
    <t>SRSM-372-00825</t>
  </si>
  <si>
    <t>SRSM-372-00826</t>
  </si>
  <si>
    <t>SRSM-372-00827</t>
  </si>
  <si>
    <t>SRSM-372-00828</t>
  </si>
  <si>
    <t>SRSM-372-00829</t>
  </si>
  <si>
    <t>HME-372-00001</t>
  </si>
  <si>
    <t>HME-372-00002</t>
  </si>
  <si>
    <t>HME-372-00003</t>
  </si>
  <si>
    <t>HME-372-00004</t>
  </si>
  <si>
    <t>HME-372-00005</t>
  </si>
  <si>
    <t>HME-372-00006</t>
  </si>
  <si>
    <t>HME-372-00007</t>
  </si>
  <si>
    <t>HME-372-00008</t>
  </si>
  <si>
    <t>HME-372-00009</t>
  </si>
  <si>
    <t>HME-372-00010</t>
  </si>
  <si>
    <t>HME-372-00011</t>
  </si>
  <si>
    <t>HME-372-00012</t>
  </si>
  <si>
    <t>HME-372-00013</t>
  </si>
  <si>
    <t>HME-372-00014</t>
  </si>
  <si>
    <t>HME-372-00015</t>
  </si>
  <si>
    <t>HME-372-00016</t>
  </si>
  <si>
    <t>HME-372-00017</t>
  </si>
  <si>
    <t>HME-372-00018</t>
  </si>
  <si>
    <t>HME-372-00019</t>
  </si>
  <si>
    <t>HME-372-00020</t>
  </si>
  <si>
    <t>HME-372-00021</t>
  </si>
  <si>
    <t>HME-372-00022</t>
  </si>
  <si>
    <t>HME-372-00023</t>
  </si>
  <si>
    <t>HME-372-00024</t>
  </si>
  <si>
    <t>HME-372-00025</t>
  </si>
  <si>
    <t>HME-372-00026</t>
  </si>
  <si>
    <t>HME-372-00027</t>
  </si>
  <si>
    <t>HME-372-00028</t>
  </si>
  <si>
    <t>HME-372-00029</t>
  </si>
  <si>
    <t>HME-372-00030</t>
  </si>
  <si>
    <t>HME-372-00031</t>
  </si>
  <si>
    <t>HME-372-00032</t>
  </si>
  <si>
    <t>HME-372-00033</t>
  </si>
  <si>
    <t>HME-372-00034</t>
  </si>
  <si>
    <t>HME-372-00035</t>
  </si>
  <si>
    <t>HME-372-00036</t>
  </si>
  <si>
    <t>HME-372-00037</t>
  </si>
  <si>
    <t>HME-372-00038</t>
  </si>
  <si>
    <t>HME-372-00039</t>
  </si>
  <si>
    <t>HME-372-00040</t>
  </si>
  <si>
    <t>HME-372-00041</t>
  </si>
  <si>
    <t>HME-372-00042</t>
  </si>
  <si>
    <t>HME-372-00043</t>
  </si>
  <si>
    <t>HME-372-00044</t>
  </si>
  <si>
    <t>HME-372-00045</t>
  </si>
  <si>
    <t>HME-372-00046</t>
  </si>
  <si>
    <t>HME-372-00047</t>
  </si>
  <si>
    <t>HME-372-00048</t>
  </si>
  <si>
    <t>HME-372-00049</t>
  </si>
  <si>
    <t>HME-372-00050</t>
  </si>
  <si>
    <t>HME-372-00051</t>
  </si>
  <si>
    <t>HME-372-00052</t>
  </si>
  <si>
    <t>HME-372-00053</t>
  </si>
  <si>
    <t>HME-372-00054</t>
  </si>
  <si>
    <t>HME-372-00055</t>
  </si>
  <si>
    <t>HME-372-00056</t>
  </si>
  <si>
    <t>HME-372-00057</t>
  </si>
  <si>
    <t>HME-372-00058</t>
  </si>
  <si>
    <t>HME-372-00059</t>
  </si>
  <si>
    <t>HME-372-00060</t>
  </si>
  <si>
    <t>HME-372-00061</t>
  </si>
  <si>
    <t>HME-372-00062</t>
  </si>
  <si>
    <t>HME-372-00063</t>
  </si>
  <si>
    <t>HME-372-00064</t>
  </si>
  <si>
    <t>HME-372-00065</t>
  </si>
  <si>
    <t>HME-372-00066</t>
  </si>
  <si>
    <t>HME-372-00067</t>
  </si>
  <si>
    <t>HME-372-00068</t>
  </si>
  <si>
    <t>HME-372-00069</t>
  </si>
  <si>
    <t>HME-372-00070</t>
  </si>
  <si>
    <t>HME-372-00071</t>
  </si>
  <si>
    <t>HME-372-00072</t>
  </si>
  <si>
    <t>HME-372-00073</t>
  </si>
  <si>
    <t>HME-372-00074</t>
  </si>
  <si>
    <t>HME-372-00075</t>
  </si>
  <si>
    <t>HME-372-00076</t>
  </si>
  <si>
    <t>HME-372-00077</t>
  </si>
  <si>
    <t>HME-372-00078</t>
  </si>
  <si>
    <t>HME-372-00079</t>
  </si>
  <si>
    <t>HME-372-00080</t>
  </si>
  <si>
    <t>HME-372-00081</t>
  </si>
  <si>
    <t>HME-372-00082</t>
  </si>
  <si>
    <t>HME-372-00083</t>
  </si>
  <si>
    <t>HME-372-00084</t>
  </si>
  <si>
    <t>HME-372-00085</t>
  </si>
  <si>
    <t>HME-372-00086</t>
  </si>
  <si>
    <t>HME-372-00087</t>
  </si>
  <si>
    <t>HME-372-00088</t>
  </si>
  <si>
    <t>HME-372-00089</t>
  </si>
  <si>
    <t>HME-372-00090</t>
  </si>
  <si>
    <t>HME-372-00091</t>
  </si>
  <si>
    <t>HME-372-00092</t>
  </si>
  <si>
    <t>HME-372-00093</t>
  </si>
  <si>
    <t>HME-372-00094</t>
  </si>
  <si>
    <t>HME-372-00095</t>
  </si>
  <si>
    <t>HME-372-00096</t>
  </si>
  <si>
    <t>HME-372-00097</t>
  </si>
  <si>
    <t>HME-372-00098</t>
  </si>
  <si>
    <t>HME-372-00099</t>
  </si>
  <si>
    <t>HME-372-00100</t>
  </si>
  <si>
    <t>HME-372-00101</t>
  </si>
  <si>
    <t>HME-372-00102</t>
  </si>
  <si>
    <t>HME-372-00103</t>
  </si>
  <si>
    <t>HME-372-00104</t>
  </si>
  <si>
    <t>HME-372-00105</t>
  </si>
  <si>
    <t>HME-372-00106</t>
  </si>
  <si>
    <t>HME-372-00107</t>
  </si>
  <si>
    <t>HME-372-00108</t>
  </si>
  <si>
    <t>HME-372-00109</t>
  </si>
  <si>
    <t>HME-372-00110</t>
  </si>
  <si>
    <t>HME-372-00111</t>
  </si>
  <si>
    <t>HME-372-00112</t>
  </si>
  <si>
    <t>HME-372-00113</t>
  </si>
  <si>
    <t>HME-372-00114</t>
  </si>
  <si>
    <t>HME-372-00115</t>
  </si>
  <si>
    <t>HME-372-00116</t>
  </si>
  <si>
    <t>HME-372-00117</t>
  </si>
  <si>
    <t>HME-372-00118</t>
  </si>
  <si>
    <t>HME-372-00119</t>
  </si>
  <si>
    <t>HME-372-00120</t>
  </si>
  <si>
    <t>HME-372-00121</t>
  </si>
  <si>
    <t>HME-372-00122</t>
  </si>
  <si>
    <t>HME-372-00123</t>
  </si>
  <si>
    <t>HME-372-00124</t>
  </si>
  <si>
    <t>HME-372-00125</t>
  </si>
  <si>
    <t>HME-372-00126</t>
  </si>
  <si>
    <t>HME-372-00127</t>
  </si>
  <si>
    <t>HME-372-00128</t>
  </si>
  <si>
    <t>HME-372-00129</t>
  </si>
  <si>
    <t>HME-372-00130</t>
  </si>
  <si>
    <t>HME-372-00131</t>
  </si>
  <si>
    <t>HME-372-00132</t>
  </si>
  <si>
    <t>HME-372-00133</t>
  </si>
  <si>
    <t>HME-372-00134</t>
  </si>
  <si>
    <t>HME-372-00135</t>
  </si>
  <si>
    <t>HME-372-00136</t>
  </si>
  <si>
    <t>HME-372-00137</t>
  </si>
  <si>
    <t>HME-372-00138</t>
  </si>
  <si>
    <t>HME-372-00139</t>
  </si>
  <si>
    <t>HME-372-00140</t>
  </si>
  <si>
    <t>HME-372-00141</t>
  </si>
  <si>
    <t>HME-372-00142</t>
  </si>
  <si>
    <t>HME-372-00143</t>
  </si>
  <si>
    <t>HME-372-00144</t>
  </si>
  <si>
    <t>HME-372-00145</t>
  </si>
  <si>
    <t>HME-372-00146</t>
  </si>
  <si>
    <t>HME-372-00147</t>
  </si>
  <si>
    <t>HME-372-00148</t>
  </si>
  <si>
    <t>HME-372-00149</t>
  </si>
  <si>
    <t>HME-372-00150</t>
  </si>
  <si>
    <t>HME-372-00151</t>
  </si>
  <si>
    <t>HME-372-00152</t>
  </si>
  <si>
    <t>HME-372-00153</t>
  </si>
  <si>
    <t>HME-372-00154</t>
  </si>
  <si>
    <t>HME-372-00155</t>
  </si>
  <si>
    <t>HME-372-00156</t>
  </si>
  <si>
    <t>HME-372-00157</t>
  </si>
  <si>
    <t>HME-372-00158</t>
  </si>
  <si>
    <t>HME-372-00159</t>
  </si>
  <si>
    <t>HME-372-00160</t>
  </si>
  <si>
    <t>HME-372-00161</t>
  </si>
  <si>
    <t>HME-372-00162</t>
  </si>
  <si>
    <t>HME-372-00163</t>
  </si>
  <si>
    <t>HME-372-00164</t>
  </si>
  <si>
    <t>HME-372-00165</t>
  </si>
  <si>
    <t>HME-372-00166</t>
  </si>
  <si>
    <t>HME-372-00167</t>
  </si>
  <si>
    <t>HME-372-00168</t>
  </si>
  <si>
    <t>HME-372-00169</t>
  </si>
  <si>
    <t>HME-372-00170</t>
  </si>
  <si>
    <t>HME-372-00171</t>
  </si>
  <si>
    <t>HME-372-00172</t>
  </si>
  <si>
    <t>HME-372-00173</t>
  </si>
  <si>
    <t>HME-372-00174</t>
  </si>
  <si>
    <t>HME-372-00175</t>
  </si>
  <si>
    <t>HME-372-00176</t>
  </si>
  <si>
    <t>HME-372-00177</t>
  </si>
  <si>
    <t>HME-372-00178</t>
  </si>
  <si>
    <t>HME-372-00179</t>
  </si>
  <si>
    <t>HME-372-00180</t>
  </si>
  <si>
    <t>HME-372-00181</t>
  </si>
  <si>
    <t>HME-372-00182</t>
  </si>
  <si>
    <t>HME-372-00183</t>
  </si>
  <si>
    <t>HME-372-00184</t>
  </si>
  <si>
    <t>HME-372-00185</t>
  </si>
  <si>
    <t>HME-372-00186</t>
  </si>
  <si>
    <t>HME-372-00187</t>
  </si>
  <si>
    <t>HME-372-00188</t>
  </si>
  <si>
    <t>HME-372-00189</t>
  </si>
  <si>
    <t>HME-372-00190</t>
  </si>
  <si>
    <t>HME-372-00191</t>
  </si>
  <si>
    <t>HME-372-00192</t>
  </si>
  <si>
    <t>HME-372-00193</t>
  </si>
  <si>
    <t>HME-372-00194</t>
  </si>
  <si>
    <t>HME-372-00195</t>
  </si>
  <si>
    <t>HME-372-00196</t>
  </si>
  <si>
    <t>HME-372-00197</t>
  </si>
  <si>
    <t>HME-372-00198</t>
  </si>
  <si>
    <t>HME-372-00199</t>
  </si>
  <si>
    <t>HME-372-00200</t>
  </si>
  <si>
    <t>HME-372-00201</t>
  </si>
  <si>
    <t>HME-372-00202</t>
  </si>
  <si>
    <t>HME-372-00203</t>
  </si>
  <si>
    <t>HME-372-00204</t>
  </si>
  <si>
    <t>HME-372-00205</t>
  </si>
  <si>
    <t>HME-372-00206</t>
  </si>
  <si>
    <t>HME-372-00207</t>
  </si>
  <si>
    <t>HME-372-00208</t>
  </si>
  <si>
    <t>HME-372-00209</t>
  </si>
  <si>
    <t>HME-372-00210</t>
  </si>
  <si>
    <t>HME-372-00211</t>
  </si>
  <si>
    <t>HME-372-00212</t>
  </si>
  <si>
    <t>HME-372-00213</t>
  </si>
  <si>
    <t>HME-372-00214</t>
  </si>
  <si>
    <t>HME-372-00215</t>
  </si>
  <si>
    <t>HME-372-00216</t>
  </si>
  <si>
    <t>HME-372-00217</t>
  </si>
  <si>
    <t>HME-372-00218</t>
  </si>
  <si>
    <t>HME-372-00219</t>
  </si>
  <si>
    <t>HME-372-00220</t>
  </si>
  <si>
    <t>HME-372-00221</t>
  </si>
  <si>
    <t>HME-372-00222</t>
  </si>
  <si>
    <t>HME-372-00223</t>
  </si>
  <si>
    <t>HME-372-00224</t>
  </si>
  <si>
    <t>HME-372-00225</t>
  </si>
  <si>
    <t>HME-372-00226</t>
  </si>
  <si>
    <t>HME-372-00227</t>
  </si>
  <si>
    <t>HME-372-00228</t>
  </si>
  <si>
    <t>HME-372-00229</t>
  </si>
  <si>
    <t>HME-372-00230</t>
  </si>
  <si>
    <t>HME-372-00231</t>
  </si>
  <si>
    <t>HME-372-00232</t>
  </si>
  <si>
    <t>HME-372-00233</t>
  </si>
  <si>
    <t>HME-372-00234</t>
  </si>
  <si>
    <t>HME-372-00235</t>
  </si>
  <si>
    <t>HME-372-00236</t>
  </si>
  <si>
    <t>HME-372-00237</t>
  </si>
  <si>
    <t>HME-372-00238</t>
  </si>
  <si>
    <t>HME-372-00239</t>
  </si>
  <si>
    <t>HME-372-00240</t>
  </si>
  <si>
    <t>HME-372-00241</t>
  </si>
  <si>
    <t>HME-372-00242</t>
  </si>
  <si>
    <t>HME-372-00243</t>
  </si>
  <si>
    <t>HME-372-00244</t>
  </si>
  <si>
    <t>HME-372-00245</t>
  </si>
  <si>
    <t>HME-372-00246</t>
  </si>
  <si>
    <t>HME-372-00247</t>
  </si>
  <si>
    <t>HME-372-00248</t>
  </si>
  <si>
    <t>HME-372-00249</t>
  </si>
  <si>
    <t>HME-372-00250</t>
  </si>
  <si>
    <t>HME-372-00251</t>
  </si>
  <si>
    <t>HME-372-00252</t>
  </si>
  <si>
    <t>HME-372-00253</t>
  </si>
  <si>
    <t>HME-372-00254</t>
  </si>
  <si>
    <t>HME-372-00255</t>
  </si>
  <si>
    <t>HME-372-00256</t>
  </si>
  <si>
    <t>HME-372-00257</t>
  </si>
  <si>
    <t>HME-372-00258</t>
  </si>
  <si>
    <t>HME-372-00259</t>
  </si>
  <si>
    <t>HME-372-00260</t>
  </si>
  <si>
    <t>HME-372-00261</t>
  </si>
  <si>
    <t>HME-372-00262</t>
  </si>
  <si>
    <t>HME-372-00263</t>
  </si>
  <si>
    <t>HME-372-00264</t>
  </si>
  <si>
    <t>HME-372-00265</t>
  </si>
  <si>
    <t>HME-372-00266</t>
  </si>
  <si>
    <t>HME-372-00267</t>
  </si>
  <si>
    <t>HME-372-00268</t>
  </si>
  <si>
    <t>HME-372-00269</t>
  </si>
  <si>
    <t>HME-372-00270</t>
  </si>
  <si>
    <t>HME-372-00271</t>
  </si>
  <si>
    <t>HME-372-00272</t>
  </si>
  <si>
    <t>HME-372-00273</t>
  </si>
  <si>
    <t>HME-372-00274</t>
  </si>
  <si>
    <t>HME-372-00275</t>
  </si>
  <si>
    <t>HME-372-00276</t>
  </si>
  <si>
    <t>HME-372-00277</t>
  </si>
  <si>
    <t>HME-372-00278</t>
  </si>
  <si>
    <t>HME-372-00279</t>
  </si>
  <si>
    <t>HME-372-00280</t>
  </si>
  <si>
    <t>HME-372-00281</t>
  </si>
  <si>
    <t>HME-372-00282</t>
  </si>
  <si>
    <t>HME-372-00283</t>
  </si>
  <si>
    <t>HME-372-00284</t>
  </si>
  <si>
    <t>HME-372-00285</t>
  </si>
  <si>
    <t>HME-372-00286</t>
  </si>
  <si>
    <t>HME-372-00287</t>
  </si>
  <si>
    <t>HME-372-00288</t>
  </si>
  <si>
    <t>HME-372-00289</t>
  </si>
  <si>
    <t>HME-372-00290</t>
  </si>
  <si>
    <t>HME-372-00291</t>
  </si>
  <si>
    <t>HME-372-00292</t>
  </si>
  <si>
    <t>HME-372-00293</t>
  </si>
  <si>
    <t>HME-372-00294</t>
  </si>
  <si>
    <t>HME-372-00295</t>
  </si>
  <si>
    <t>HME-372-00296</t>
  </si>
  <si>
    <t>HME-372-00297</t>
  </si>
  <si>
    <t>HME-372-00298</t>
  </si>
  <si>
    <t>HME-372-00299</t>
  </si>
  <si>
    <t>HME-372-00300</t>
  </si>
  <si>
    <t>HME-372-00301</t>
  </si>
  <si>
    <t>HME-372-00302</t>
  </si>
  <si>
    <t>HME-372-00303</t>
  </si>
  <si>
    <t>HME-372-00304</t>
  </si>
  <si>
    <t>HME-372-00305</t>
  </si>
  <si>
    <t>HME-372-00306</t>
  </si>
  <si>
    <t>HME-372-00307</t>
  </si>
  <si>
    <t>HME-372-00308</t>
  </si>
  <si>
    <t>HME-372-00309</t>
  </si>
  <si>
    <t>HME-372-00310</t>
  </si>
  <si>
    <t>HME-372-00311</t>
  </si>
  <si>
    <t>HME-372-00312</t>
  </si>
  <si>
    <t>HME-372-00313</t>
  </si>
  <si>
    <t>HME-372-00314</t>
  </si>
  <si>
    <t>HME-372-00315</t>
  </si>
  <si>
    <t>HME-372-00316</t>
  </si>
  <si>
    <t>HME-372-00317</t>
  </si>
  <si>
    <t>HME-372-00318</t>
  </si>
  <si>
    <t>HME-372-00319</t>
  </si>
  <si>
    <t>HME-372-00320</t>
  </si>
  <si>
    <t>HME-372-00321</t>
  </si>
  <si>
    <t>HME-372-00322</t>
  </si>
  <si>
    <t>HME-372-00323</t>
  </si>
  <si>
    <t>HME-372-00324</t>
  </si>
  <si>
    <t>HME-372-00325</t>
  </si>
  <si>
    <t>HME-372-00326</t>
  </si>
  <si>
    <t>HME-372-00327</t>
  </si>
  <si>
    <t>HME-372-00328</t>
  </si>
  <si>
    <t>HME-372-00329</t>
  </si>
  <si>
    <t>HME-372-00330</t>
  </si>
  <si>
    <t>HME-372-00331</t>
  </si>
  <si>
    <t>HME-372-00332</t>
  </si>
  <si>
    <t>HME-372-00333</t>
  </si>
  <si>
    <t>HME-372-00334</t>
  </si>
  <si>
    <t>HME-372-00335</t>
  </si>
  <si>
    <t>HME-372-00336</t>
  </si>
  <si>
    <t>HME-372-00337</t>
  </si>
  <si>
    <t>HME-372-00338</t>
  </si>
  <si>
    <t>HME-372-00339</t>
  </si>
  <si>
    <t>HME-372-00340</t>
  </si>
  <si>
    <t>HME-372-00341</t>
  </si>
  <si>
    <t>HME-372-00342</t>
  </si>
  <si>
    <t>HME-372-00343</t>
  </si>
  <si>
    <t>HME-372-00344</t>
  </si>
  <si>
    <t>HME-372-00345</t>
  </si>
  <si>
    <t>HME-372-00346</t>
  </si>
  <si>
    <t>HME-372-00347</t>
  </si>
  <si>
    <t>HME-372-00348</t>
  </si>
  <si>
    <t>HME-372-00349</t>
  </si>
  <si>
    <t>HME-372-00350</t>
  </si>
  <si>
    <t>HME-372-00351</t>
  </si>
  <si>
    <t>HME-372-00352</t>
  </si>
  <si>
    <t>HME-372-00353</t>
  </si>
  <si>
    <t>HME-372-00354</t>
  </si>
  <si>
    <t>HME-372-00355</t>
  </si>
  <si>
    <t>HME-372-00356</t>
  </si>
  <si>
    <t>HME-372-00357</t>
  </si>
  <si>
    <t>HME-372-00358</t>
  </si>
  <si>
    <t>HME-372-00359</t>
  </si>
  <si>
    <t>HME-372-00360</t>
  </si>
  <si>
    <t>HME-372-00361</t>
  </si>
  <si>
    <t>HME-372-00362</t>
  </si>
  <si>
    <t>HME-372-00363</t>
  </si>
  <si>
    <t>HME-372-00364</t>
  </si>
  <si>
    <t>HME-372-00365</t>
  </si>
  <si>
    <t>HME-372-00366</t>
  </si>
  <si>
    <t>HME-372-00367</t>
  </si>
  <si>
    <t>HME-372-00368</t>
  </si>
  <si>
    <t>HME-372-00369</t>
  </si>
  <si>
    <t>HME-372-00370</t>
  </si>
  <si>
    <t>HME-372-00371</t>
  </si>
  <si>
    <t>HME-372-00372</t>
  </si>
  <si>
    <t>HME-372-00373</t>
  </si>
  <si>
    <t>HME-372-00374</t>
  </si>
  <si>
    <t>HME-372-00375</t>
  </si>
  <si>
    <t>HME-372-00376</t>
  </si>
  <si>
    <t>HME-372-00377</t>
  </si>
  <si>
    <t>HME-372-00378</t>
  </si>
  <si>
    <t>HME-372-00379</t>
  </si>
  <si>
    <t>HME-372-00380</t>
  </si>
  <si>
    <t>HME-372-00381</t>
  </si>
  <si>
    <t>HME-372-00382</t>
  </si>
  <si>
    <t>HME-372-00383</t>
  </si>
  <si>
    <t>HME-372-00384</t>
  </si>
  <si>
    <t>HME-372-00385</t>
  </si>
  <si>
    <t>HME-372-00386</t>
  </si>
  <si>
    <t>HME-372-00387</t>
  </si>
  <si>
    <t>HME-372-00388</t>
  </si>
  <si>
    <t>HME-372-00389</t>
  </si>
  <si>
    <t>HME-372-00390</t>
  </si>
  <si>
    <t>HME-372-00391</t>
  </si>
  <si>
    <t>HME-372-00392</t>
  </si>
  <si>
    <t>HME-372-00393</t>
  </si>
  <si>
    <t>HME-372-00394</t>
  </si>
  <si>
    <t>HME-372-00395</t>
  </si>
  <si>
    <t>HME-372-00396</t>
  </si>
  <si>
    <t>HME-372-00397</t>
  </si>
  <si>
    <t>HME-372-00398</t>
  </si>
  <si>
    <t>HME-372-00399</t>
  </si>
  <si>
    <t>HME-372-00400</t>
  </si>
  <si>
    <t>HME-372-00401</t>
  </si>
  <si>
    <t>HME-372-00402</t>
  </si>
  <si>
    <t>HME-372-00403</t>
  </si>
  <si>
    <t>HME-372-00404</t>
  </si>
  <si>
    <t>HME-372-00405</t>
  </si>
  <si>
    <t>HME-372-00406</t>
  </si>
  <si>
    <t>HME-372-00407</t>
  </si>
  <si>
    <t>HME-372-00408</t>
  </si>
  <si>
    <t>HME-372-00409</t>
  </si>
  <si>
    <t>HME-372-00410</t>
  </si>
  <si>
    <t>HME-372-00411</t>
  </si>
  <si>
    <t>HME-372-00412</t>
  </si>
  <si>
    <t>HME-372-00413</t>
  </si>
  <si>
    <t>HME-372-00414</t>
  </si>
  <si>
    <t>HME-372-00415</t>
  </si>
  <si>
    <t>HME-372-00416</t>
  </si>
  <si>
    <t>HME-372-00417</t>
  </si>
  <si>
    <t>HME-372-00418</t>
  </si>
  <si>
    <t>HME-372-00419</t>
  </si>
  <si>
    <t>HME-372-00420</t>
  </si>
  <si>
    <t>HME-372-00421</t>
  </si>
  <si>
    <t>HME-372-00422</t>
  </si>
  <si>
    <t>HME-372-00423</t>
  </si>
  <si>
    <t>HME-372-00424</t>
  </si>
  <si>
    <t>HME-372-00425</t>
  </si>
  <si>
    <t>HME-372-00426</t>
  </si>
  <si>
    <t>HME-372-00427</t>
  </si>
  <si>
    <t>HME-372-00428</t>
  </si>
  <si>
    <t>HME-372-00429</t>
  </si>
  <si>
    <t>HME-372-00430</t>
  </si>
  <si>
    <t>HME-372-00431</t>
  </si>
  <si>
    <t>HME-372-00432</t>
  </si>
  <si>
    <t>HME-372-00433</t>
  </si>
  <si>
    <t>HME-372-00434</t>
  </si>
  <si>
    <t>HME-372-00435</t>
  </si>
  <si>
    <t>HME-372-00436</t>
  </si>
  <si>
    <t>HME-372-00437</t>
  </si>
  <si>
    <t>HME-372-00438</t>
  </si>
  <si>
    <t>HME-372-00439</t>
  </si>
  <si>
    <t>HME-372-00440</t>
  </si>
  <si>
    <t>HME-372-00441</t>
  </si>
  <si>
    <t>HME-372-00442</t>
  </si>
  <si>
    <t>HME-372-00443</t>
  </si>
  <si>
    <t>HME-372-00444</t>
  </si>
  <si>
    <t>HME-372-00445</t>
  </si>
  <si>
    <t>HME-372-00446</t>
  </si>
  <si>
    <t>HME-372-00447</t>
  </si>
  <si>
    <t>HME-372-00448</t>
  </si>
  <si>
    <t>HME-372-00449</t>
  </si>
  <si>
    <t>HME-372-00450</t>
  </si>
  <si>
    <t>HME-372-00451</t>
  </si>
  <si>
    <t>HME-372-00452</t>
  </si>
  <si>
    <t>HME-372-00453</t>
  </si>
  <si>
    <t>HME-372-00454</t>
  </si>
  <si>
    <t>HME-372-00455</t>
  </si>
  <si>
    <t>HME-372-00456</t>
  </si>
  <si>
    <t>HME-372-00457</t>
  </si>
  <si>
    <t>HME-372-00458</t>
  </si>
  <si>
    <t>HME-372-00459</t>
  </si>
  <si>
    <t>HME-372-00460</t>
  </si>
  <si>
    <t>HME-372-00461</t>
  </si>
  <si>
    <t>HME-372-00462</t>
  </si>
  <si>
    <t>HME-372-00463</t>
  </si>
  <si>
    <t>HME-372-00464</t>
  </si>
  <si>
    <t>HME-372-00465</t>
  </si>
  <si>
    <t>HME-372-00466</t>
  </si>
  <si>
    <t>HME-372-00467</t>
  </si>
  <si>
    <t>HME-372-00468</t>
  </si>
  <si>
    <t>HME-372-00469</t>
  </si>
  <si>
    <t>HME-372-00470</t>
  </si>
  <si>
    <t>HME-372-00471</t>
  </si>
  <si>
    <t>HME-372-00472</t>
  </si>
  <si>
    <t>HME-372-00473</t>
  </si>
  <si>
    <t>HME-372-00474</t>
  </si>
  <si>
    <t>HME-372-00475</t>
  </si>
  <si>
    <t>HME-372-00476</t>
  </si>
  <si>
    <t>HME-372-00477</t>
  </si>
  <si>
    <t>HME-372-00478</t>
  </si>
  <si>
    <t>HME-372-00479</t>
  </si>
  <si>
    <t>HME-372-00480</t>
  </si>
  <si>
    <t>HME-372-00481</t>
  </si>
  <si>
    <t>HME-372-00482</t>
  </si>
  <si>
    <t>HME-372-00483</t>
  </si>
  <si>
    <t>HME-372-00484</t>
  </si>
  <si>
    <t>HME-372-00485</t>
  </si>
  <si>
    <t>HME-372-00486</t>
  </si>
  <si>
    <t>HME-372-00487</t>
  </si>
  <si>
    <t>HME-372-00488</t>
  </si>
  <si>
    <t>HME-372-00489</t>
  </si>
  <si>
    <t>HME-372-00490</t>
  </si>
  <si>
    <t>HME-372-00491</t>
  </si>
  <si>
    <t>HME-372-00492</t>
  </si>
  <si>
    <t>HME-372-00493</t>
  </si>
  <si>
    <t>HME-372-00494</t>
  </si>
  <si>
    <t>HME-372-00495</t>
  </si>
  <si>
    <t>HME-372-00496</t>
  </si>
  <si>
    <t>HME-372-00497</t>
  </si>
  <si>
    <t>HME-372-00498</t>
  </si>
  <si>
    <t>HME-372-00499</t>
  </si>
  <si>
    <t>HME-372-00500</t>
  </si>
  <si>
    <t>HME-372-00501</t>
  </si>
  <si>
    <t>HME-372-00502</t>
  </si>
  <si>
    <t>HME-372-00503</t>
  </si>
  <si>
    <t>HME-372-00504</t>
  </si>
  <si>
    <t>HME-372-00505</t>
  </si>
  <si>
    <t>HME-372-00506</t>
  </si>
  <si>
    <t>HME-372-00507</t>
  </si>
  <si>
    <t>HME-372-00508</t>
  </si>
  <si>
    <t>HME-372-00509</t>
  </si>
  <si>
    <t>HME-372-00510</t>
  </si>
  <si>
    <t>HME-372-00511</t>
  </si>
  <si>
    <t>HME-372-00512</t>
  </si>
  <si>
    <t>HME-372-00513</t>
  </si>
  <si>
    <t>HME-372-00514</t>
  </si>
  <si>
    <t>HME-372-00515</t>
  </si>
  <si>
    <t>HME-372-00516</t>
  </si>
  <si>
    <t>HME-372-00517</t>
  </si>
  <si>
    <t>HME-372-00518</t>
  </si>
  <si>
    <t>HME-372-00519</t>
  </si>
  <si>
    <t>HME-372-00520</t>
  </si>
  <si>
    <t>HME-372-00521</t>
  </si>
  <si>
    <t>HME-372-00522</t>
  </si>
  <si>
    <t>HME-372-00523</t>
  </si>
  <si>
    <t>HME-372-00524</t>
  </si>
  <si>
    <t>HME-372-00525</t>
  </si>
  <si>
    <t>HME-372-00526</t>
  </si>
  <si>
    <t>HME-372-00527</t>
  </si>
  <si>
    <t>HME-372-00528</t>
  </si>
  <si>
    <t>HME-372-00529</t>
  </si>
  <si>
    <t>HME-372-00530</t>
  </si>
  <si>
    <t>HME-372-00531</t>
  </si>
  <si>
    <t>HME-372-00532</t>
  </si>
  <si>
    <t>HME-372-00533</t>
  </si>
  <si>
    <t>HME-372-00534</t>
  </si>
  <si>
    <t>HME-372-00535</t>
  </si>
  <si>
    <t>HME-372-00536</t>
  </si>
  <si>
    <t>HME-372-00537</t>
  </si>
  <si>
    <t>HME-372-00538</t>
  </si>
  <si>
    <t>HME-372-00539</t>
  </si>
  <si>
    <t>HME-372-00540</t>
  </si>
  <si>
    <t>HME-372-00541</t>
  </si>
  <si>
    <t>HME-372-00542</t>
  </si>
  <si>
    <t>HME-372-00543</t>
  </si>
  <si>
    <t>HME-372-00544</t>
  </si>
  <si>
    <t>HME-372-00545</t>
  </si>
  <si>
    <t>HME-372-00546</t>
  </si>
  <si>
    <t>HME-372-00547</t>
  </si>
  <si>
    <t>HME-372-00548</t>
  </si>
  <si>
    <t>HME-372-00549</t>
  </si>
  <si>
    <t>HME-372-00550</t>
  </si>
  <si>
    <t>HME-372-00551</t>
  </si>
  <si>
    <t>HME-372-00552</t>
  </si>
  <si>
    <t>HME-372-00553</t>
  </si>
  <si>
    <t>HME-372-00554</t>
  </si>
  <si>
    <t>HME-372-00555</t>
  </si>
  <si>
    <t>HME-372-00556</t>
  </si>
  <si>
    <t>HME-372-00557</t>
  </si>
  <si>
    <t>HME-372-00558</t>
  </si>
  <si>
    <t>HME-372-00559</t>
  </si>
  <si>
    <t>HME-372-00560</t>
  </si>
  <si>
    <t>HME-372-00561</t>
  </si>
  <si>
    <t>HME-372-00562</t>
  </si>
  <si>
    <t>HME-372-00563</t>
  </si>
  <si>
    <t>HME-372-00564</t>
  </si>
  <si>
    <t>HME-372-00565</t>
  </si>
  <si>
    <t>HME-372-00566</t>
  </si>
  <si>
    <t>HME-372-00567</t>
  </si>
  <si>
    <t>HME-372-00568</t>
  </si>
  <si>
    <t>HME-372-00569</t>
  </si>
  <si>
    <t>HME-372-00570</t>
  </si>
  <si>
    <t>HME-372-00571</t>
  </si>
  <si>
    <t>HME-372-00572</t>
  </si>
  <si>
    <t>HME-372-00573</t>
  </si>
  <si>
    <t>HME-372-00574</t>
  </si>
  <si>
    <t>HME-372-00575</t>
  </si>
  <si>
    <t>HME-372-00576</t>
  </si>
  <si>
    <t>HME-372-00577</t>
  </si>
  <si>
    <t>HME-372-00578</t>
  </si>
  <si>
    <t>HME-372-00579</t>
  </si>
  <si>
    <t>HME-372-00580</t>
  </si>
  <si>
    <t>HME-372-00581</t>
  </si>
  <si>
    <t>HME-372-00582</t>
  </si>
  <si>
    <t>HME-372-00583</t>
  </si>
  <si>
    <t>HME-372-00584</t>
  </si>
  <si>
    <t>HME-372-00585</t>
  </si>
  <si>
    <t>HME-372-00586</t>
  </si>
  <si>
    <t>HME-372-00587</t>
  </si>
  <si>
    <t>HME-372-00588</t>
  </si>
  <si>
    <t>HME-372-00589</t>
  </si>
  <si>
    <t>HME-372-00590</t>
  </si>
  <si>
    <t>HME-372-00591</t>
  </si>
  <si>
    <t>HME-372-00592</t>
  </si>
  <si>
    <t>HME-372-00593</t>
  </si>
  <si>
    <t>HME-372-00594</t>
  </si>
  <si>
    <t>HME-372-00595</t>
  </si>
  <si>
    <t>HME-372-00596</t>
  </si>
  <si>
    <t>HME-372-00597</t>
  </si>
  <si>
    <t>HME-372-00598</t>
  </si>
  <si>
    <t>HME-372-00599</t>
  </si>
  <si>
    <t>HME-372-00600</t>
  </si>
  <si>
    <t>HME-372-00601</t>
  </si>
  <si>
    <t>HME-372-00602</t>
  </si>
  <si>
    <t>HME-372-00603</t>
  </si>
  <si>
    <t>HME-372-00604</t>
  </si>
  <si>
    <t>HME-372-00605</t>
  </si>
  <si>
    <t>HME-372-00606</t>
  </si>
  <si>
    <t>HME-372-00607</t>
  </si>
  <si>
    <t>HME-372-00608</t>
  </si>
  <si>
    <t>HME-372-00609</t>
  </si>
  <si>
    <t>HME-372-00610</t>
  </si>
  <si>
    <t>HME-372-00611</t>
  </si>
  <si>
    <t>HME-372-00612</t>
  </si>
  <si>
    <t>HME-372-00613</t>
  </si>
  <si>
    <t>HME-372-00614</t>
  </si>
  <si>
    <t>HME-372-00615</t>
  </si>
  <si>
    <t>HME-372-00616</t>
  </si>
  <si>
    <t>HME-372-00617</t>
  </si>
  <si>
    <t>HME-372-00618</t>
  </si>
  <si>
    <t>HME-372-00619</t>
  </si>
  <si>
    <t>HME-372-00620</t>
  </si>
  <si>
    <t>HME-372-00621</t>
  </si>
  <si>
    <t>HME-372-00622</t>
  </si>
  <si>
    <t>HME-372-00623</t>
  </si>
  <si>
    <t>HME-372-00624</t>
  </si>
  <si>
    <t>HME-372-00625</t>
  </si>
  <si>
    <t>HME-372-00626</t>
  </si>
  <si>
    <t>HME-372-00627</t>
  </si>
  <si>
    <t>HME-372-00628</t>
  </si>
  <si>
    <t>HME-372-00629</t>
  </si>
  <si>
    <t>HME-372-00630</t>
  </si>
  <si>
    <t>HME-372-00631</t>
  </si>
  <si>
    <t>HME-372-00632</t>
  </si>
  <si>
    <t>HME-372-00633</t>
  </si>
  <si>
    <t>HME-372-00634</t>
  </si>
  <si>
    <t>HME-372-00635</t>
  </si>
  <si>
    <t>HME-372-00636</t>
  </si>
  <si>
    <t>HME-372-00637</t>
  </si>
  <si>
    <t>HME-372-00638</t>
  </si>
  <si>
    <t>HME-372-00639</t>
  </si>
  <si>
    <t>HME-372-00640</t>
  </si>
  <si>
    <t>HME-372-00641</t>
  </si>
  <si>
    <t>HME-372-00642</t>
  </si>
  <si>
    <t>HME-372-00643</t>
  </si>
  <si>
    <t>HME-372-00644</t>
  </si>
  <si>
    <t>HME-372-00645</t>
  </si>
  <si>
    <t>HME-372-00646</t>
  </si>
  <si>
    <t>HME-372-00647</t>
  </si>
  <si>
    <t>HME-372-00648</t>
  </si>
  <si>
    <t>HME-372-00649</t>
  </si>
  <si>
    <t>HME-372-00650</t>
  </si>
  <si>
    <t>HME-372-00651</t>
  </si>
  <si>
    <t>HME-372-00652</t>
  </si>
  <si>
    <t>HME-372-00653</t>
  </si>
  <si>
    <t>HME-372-00654</t>
  </si>
  <si>
    <t>HME-372-00655</t>
  </si>
  <si>
    <t>HME-372-00656</t>
  </si>
  <si>
    <t>HME-372-00657</t>
  </si>
  <si>
    <t>HME-372-00658</t>
  </si>
  <si>
    <t>HME-372-00659</t>
  </si>
  <si>
    <t>HME-372-00660</t>
  </si>
  <si>
    <t>HME-372-00661</t>
  </si>
  <si>
    <t>HME-372-00662</t>
  </si>
  <si>
    <t>HME-372-00663</t>
  </si>
  <si>
    <t>HME-372-00664</t>
  </si>
  <si>
    <t>HME-372-00665</t>
  </si>
  <si>
    <t>HME-372-00666</t>
  </si>
  <si>
    <t>HME-372-00667</t>
  </si>
  <si>
    <t>HME-372-00668</t>
  </si>
  <si>
    <t>HME-372-00669</t>
  </si>
  <si>
    <t>HME-372-00670</t>
  </si>
  <si>
    <t>HME-372-00671</t>
  </si>
  <si>
    <t>HME-372-00672</t>
  </si>
  <si>
    <t>HME-372-00673</t>
  </si>
  <si>
    <t>HME-372-00674</t>
  </si>
  <si>
    <t>HME-372-00675</t>
  </si>
  <si>
    <t>HME-372-00676</t>
  </si>
  <si>
    <t>HME-372-00677</t>
  </si>
  <si>
    <t>HME-372-00678</t>
  </si>
  <si>
    <t>HME-372-00679</t>
  </si>
  <si>
    <t>HME-372-00680</t>
  </si>
  <si>
    <t>HME-372-00681</t>
  </si>
  <si>
    <t>HME-372-00682</t>
  </si>
  <si>
    <t>HME-372-00683</t>
  </si>
  <si>
    <t>HME-372-00684</t>
  </si>
  <si>
    <t>HME-372-00685</t>
  </si>
  <si>
    <t>HME-372-00686</t>
  </si>
  <si>
    <t>HME-372-00687</t>
  </si>
  <si>
    <t>HME-372-00688</t>
  </si>
  <si>
    <t>HME-372-00689</t>
  </si>
  <si>
    <t>HME-372-00690</t>
  </si>
  <si>
    <t>HME-372-00691</t>
  </si>
  <si>
    <t>HME-372-00692</t>
  </si>
  <si>
    <t>HME-372-00693</t>
  </si>
  <si>
    <t>HME-372-00694</t>
  </si>
  <si>
    <t>HME-372-00695</t>
  </si>
  <si>
    <t>HME-372-00696</t>
  </si>
  <si>
    <t>HME-372-00697</t>
  </si>
  <si>
    <t>HME-372-00698</t>
  </si>
  <si>
    <t>HME-372-00699</t>
  </si>
  <si>
    <t>HME-372-00700</t>
  </si>
  <si>
    <t>HME-372-00701</t>
  </si>
  <si>
    <t>HME-372-00702</t>
  </si>
  <si>
    <t>HME-372-00703</t>
  </si>
  <si>
    <t>HME-372-00704</t>
  </si>
  <si>
    <t>HME-372-00705</t>
  </si>
  <si>
    <t>HME-372-00706</t>
  </si>
  <si>
    <t>HME-372-00707</t>
  </si>
  <si>
    <t>HME-372-00708</t>
  </si>
  <si>
    <t>HME-372-00709</t>
  </si>
  <si>
    <t>HME-372-00710</t>
  </si>
  <si>
    <t>HME-372-00711</t>
  </si>
  <si>
    <t>HME-372-00712</t>
  </si>
  <si>
    <t>HME-372-00713</t>
  </si>
  <si>
    <t>HME-372-00714</t>
  </si>
  <si>
    <t>HME-372-00715</t>
  </si>
  <si>
    <t>HME-372-00716</t>
  </si>
  <si>
    <t>HME-372-00717</t>
  </si>
  <si>
    <t>HME-372-00718</t>
  </si>
  <si>
    <t>HME-372-00719</t>
  </si>
  <si>
    <t>HME-372-00720</t>
  </si>
  <si>
    <t>HME-372-00721</t>
  </si>
  <si>
    <t>HME-372-00722</t>
  </si>
  <si>
    <t>HME-372-00723</t>
  </si>
  <si>
    <t>HME-372-00724</t>
  </si>
  <si>
    <t>HME-372-00725</t>
  </si>
  <si>
    <t>HME-372-00726</t>
  </si>
  <si>
    <t>HME-372-00727</t>
  </si>
  <si>
    <t>HME-372-00728</t>
  </si>
  <si>
    <t>HME-372-00729</t>
  </si>
  <si>
    <t>HME-372-00730</t>
  </si>
  <si>
    <t>HME-372-00731</t>
  </si>
  <si>
    <t>HME-372-00732</t>
  </si>
  <si>
    <t>HME-372-00733</t>
  </si>
  <si>
    <t>HME-372-00734</t>
  </si>
  <si>
    <t>HME-372-00735</t>
  </si>
  <si>
    <t>HME-372-00736</t>
  </si>
  <si>
    <t>HME-372-00737</t>
  </si>
  <si>
    <t>HME-372-00738</t>
  </si>
  <si>
    <t>HME-372-00739</t>
  </si>
  <si>
    <t>HME-372-00740</t>
  </si>
  <si>
    <t>HME-372-00741</t>
  </si>
  <si>
    <t>HME-372-00742</t>
  </si>
  <si>
    <t>HME-372-00743</t>
  </si>
  <si>
    <t>HME-372-00744</t>
  </si>
  <si>
    <t>HME-372-00745</t>
  </si>
  <si>
    <t>HME-372-00746</t>
  </si>
  <si>
    <t>HME-372-00747</t>
  </si>
  <si>
    <t>HME-372-00748</t>
  </si>
  <si>
    <t>HME-372-00749</t>
  </si>
  <si>
    <t>HME-372-00750</t>
  </si>
  <si>
    <t>HME-372-00751</t>
  </si>
  <si>
    <t>HME-372-00752</t>
  </si>
  <si>
    <t>HME-372-00753</t>
  </si>
  <si>
    <t>HME-372-00754</t>
  </si>
  <si>
    <t>HME-372-00755</t>
  </si>
  <si>
    <t>HME-372-00756</t>
  </si>
  <si>
    <t>HME-372-00757</t>
  </si>
  <si>
    <t>HME-372-00758</t>
  </si>
  <si>
    <t>HME-372-00759</t>
  </si>
  <si>
    <t>HME-372-00760</t>
  </si>
  <si>
    <t>HME-372-00761</t>
  </si>
  <si>
    <t>HME-372-00762</t>
  </si>
  <si>
    <t>HME-372-00763</t>
  </si>
  <si>
    <t>HME-372-00764</t>
  </si>
  <si>
    <t>HME-372-00765</t>
  </si>
  <si>
    <t>HME-372-00766</t>
  </si>
  <si>
    <t>HME-372-00767</t>
  </si>
  <si>
    <t>HME-372-00768</t>
  </si>
  <si>
    <t>HME-372-00769</t>
  </si>
  <si>
    <t>HME-372-00770</t>
  </si>
  <si>
    <t>HME-372-00771</t>
  </si>
  <si>
    <t>HME-372-00772</t>
  </si>
  <si>
    <t>HME-372-00773</t>
  </si>
  <si>
    <t>HME-372-00774</t>
  </si>
  <si>
    <t>HME-372-00775</t>
  </si>
  <si>
    <t>HME-372-00776</t>
  </si>
  <si>
    <t>HME-372-00777</t>
  </si>
  <si>
    <t>HME-372-00778</t>
  </si>
  <si>
    <t>HME-372-00779</t>
  </si>
  <si>
    <t>HME-372-00780</t>
  </si>
  <si>
    <t>HME-372-00781</t>
  </si>
  <si>
    <t>HME-372-00782</t>
  </si>
  <si>
    <t>HME-372-00783</t>
  </si>
  <si>
    <t>HME-372-00784</t>
  </si>
  <si>
    <t>HME-372-00785</t>
  </si>
  <si>
    <t>HME-372-00786</t>
  </si>
  <si>
    <t>HME-372-00787</t>
  </si>
  <si>
    <t>HME-372-00788</t>
  </si>
  <si>
    <t>HME-372-00789</t>
  </si>
  <si>
    <t>HME-372-00790</t>
  </si>
  <si>
    <t>HME-372-00791</t>
  </si>
  <si>
    <t>HME-372-00792</t>
  </si>
  <si>
    <t>HME-372-00793</t>
  </si>
  <si>
    <t>HME-372-00794</t>
  </si>
  <si>
    <t>HME-372-00795</t>
  </si>
  <si>
    <t>HME-372-00796</t>
  </si>
  <si>
    <t>HME-372-00797</t>
  </si>
  <si>
    <t>HME-372-00798</t>
  </si>
  <si>
    <t>HME-372-00799</t>
  </si>
  <si>
    <t>HME-372-00800</t>
  </si>
  <si>
    <t>HME-372-00801</t>
  </si>
  <si>
    <t>HME-372-00802</t>
  </si>
  <si>
    <t>HME-372-00803</t>
  </si>
  <si>
    <t>HME-372-00804</t>
  </si>
  <si>
    <t>HME-372-00805</t>
  </si>
  <si>
    <t>HME-372-00806</t>
  </si>
  <si>
    <t>HME-372-00807</t>
  </si>
  <si>
    <t>HME-372-00808</t>
  </si>
  <si>
    <t>HME-372-00809</t>
  </si>
  <si>
    <t>HME-372-00810</t>
  </si>
  <si>
    <t>HME-372-00811</t>
  </si>
  <si>
    <t>HME-372-00812</t>
  </si>
  <si>
    <t>HME-372-00813</t>
  </si>
  <si>
    <t>HME-372-00814</t>
  </si>
  <si>
    <t>HME-372-00815</t>
  </si>
  <si>
    <t>HME-372-00816</t>
  </si>
  <si>
    <t>HME-372-00817</t>
  </si>
  <si>
    <t>HME-372-00818</t>
  </si>
  <si>
    <t>HME-372-00819</t>
  </si>
  <si>
    <t>HME-372-00820</t>
  </si>
  <si>
    <t>HME-372-00821</t>
  </si>
  <si>
    <t>HME-372-00822</t>
  </si>
  <si>
    <t>HME-372-00823</t>
  </si>
  <si>
    <t>HME-372-00824</t>
  </si>
  <si>
    <t>HME-372-00825</t>
  </si>
  <si>
    <t>HME-372-00826</t>
  </si>
  <si>
    <t>HME-372-00827</t>
  </si>
  <si>
    <t>HME-372-00828</t>
  </si>
  <si>
    <t>HME-372-00829</t>
  </si>
  <si>
    <t>HME-372-00830</t>
  </si>
  <si>
    <t>HME-372-00831</t>
  </si>
  <si>
    <t>HME-372-00832</t>
  </si>
  <si>
    <t>HME-372-00833</t>
  </si>
  <si>
    <t>HME-372-00834</t>
  </si>
  <si>
    <t>HME-372-00835</t>
  </si>
  <si>
    <t>HME-372-00836</t>
  </si>
  <si>
    <t>HME-372-00837</t>
  </si>
  <si>
    <t>HME-372-00838</t>
  </si>
  <si>
    <t>HME-372-00839</t>
  </si>
  <si>
    <t>EMERGENCIA</t>
  </si>
  <si>
    <t>PAñALERO</t>
  </si>
  <si>
    <t xml:space="preserve">ABANICO </t>
  </si>
  <si>
    <t>BAñO EMERGENCIA</t>
  </si>
  <si>
    <t>AUDITORIA MEDICA</t>
  </si>
  <si>
    <t>RICOH</t>
  </si>
  <si>
    <t>BANCO AZUL</t>
  </si>
  <si>
    <t>PASILLO EMERGENCIA</t>
  </si>
  <si>
    <t>PASILLO DE EMERGENCIA</t>
  </si>
  <si>
    <t>AREA TB</t>
  </si>
  <si>
    <t>ELECTROCARDIOGRAMA</t>
  </si>
  <si>
    <t xml:space="preserve">CAMA </t>
  </si>
  <si>
    <t>CARRO DE TANQUE DE OXIGENO</t>
  </si>
  <si>
    <t>SILLA DE RUEDA</t>
  </si>
  <si>
    <t>SRSM-372-00830</t>
  </si>
  <si>
    <t>SRSM-372-00831</t>
  </si>
  <si>
    <t>SRSM-372-00832</t>
  </si>
  <si>
    <t>SRSM-372-00833</t>
  </si>
  <si>
    <t>SRSM-372-00834</t>
  </si>
  <si>
    <t>SRSM-372-00835</t>
  </si>
  <si>
    <t>SRSM-372-00836</t>
  </si>
  <si>
    <t>SRSM-372-00837</t>
  </si>
  <si>
    <t>SRSM-372-00838</t>
  </si>
  <si>
    <t>SRSM-372-00839</t>
  </si>
  <si>
    <t>SRSM-372-00840</t>
  </si>
  <si>
    <t>SRSM-372-00841</t>
  </si>
  <si>
    <t>SRSM-372-00842</t>
  </si>
  <si>
    <t>SRSM-372-00843</t>
  </si>
  <si>
    <t>SRSM-372-00844</t>
  </si>
  <si>
    <t>SRSM-372-00845</t>
  </si>
  <si>
    <t>SRSM-372-00846</t>
  </si>
  <si>
    <t>SRSM-372-00847</t>
  </si>
  <si>
    <t>SRSM-372-00848</t>
  </si>
  <si>
    <t>SRSM-372-00849</t>
  </si>
  <si>
    <t>SRSM-372-00850</t>
  </si>
  <si>
    <t>SRSM-372-00851</t>
  </si>
  <si>
    <t>SRSM-372-00852</t>
  </si>
  <si>
    <t>SRSM-372-00853</t>
  </si>
  <si>
    <t>SRSM-372-00854</t>
  </si>
  <si>
    <t>SRSM-372-00855</t>
  </si>
  <si>
    <t>SRSM-372-00856</t>
  </si>
  <si>
    <t>SRSM-372-00857</t>
  </si>
  <si>
    <t>SRSM-372-00858</t>
  </si>
  <si>
    <t>SRSM-372-00859</t>
  </si>
  <si>
    <t>SRSM-372-00860</t>
  </si>
  <si>
    <t>SRSM-372-00861</t>
  </si>
  <si>
    <t>SRSM-372-00862</t>
  </si>
  <si>
    <t>SRSM-372-00863</t>
  </si>
  <si>
    <t>SRSM-372-00864</t>
  </si>
  <si>
    <t>SRSM-372-00865</t>
  </si>
  <si>
    <t>SRSM-372-00866</t>
  </si>
  <si>
    <t>SRSM-372-00867</t>
  </si>
  <si>
    <t>SRSM-372-00868</t>
  </si>
  <si>
    <t>SRSM-372-00869</t>
  </si>
  <si>
    <t>SRSM-372-00870</t>
  </si>
  <si>
    <t>SRSM-372-00871</t>
  </si>
  <si>
    <t>SRSM-372-00872</t>
  </si>
  <si>
    <t>SRSM-372-00873</t>
  </si>
  <si>
    <t>SRSM-372-00874</t>
  </si>
  <si>
    <t>SRSM-372-00875</t>
  </si>
  <si>
    <t>SRSM-372-00876</t>
  </si>
  <si>
    <t>SRSM-372-00877</t>
  </si>
  <si>
    <t>SRSM-372-00878</t>
  </si>
  <si>
    <t>SRSM-372-00879</t>
  </si>
  <si>
    <t>SRSM-372-00880</t>
  </si>
  <si>
    <t>SRSM-372-00881</t>
  </si>
  <si>
    <t>SRSM-372-00882</t>
  </si>
  <si>
    <t>SRSM-372-00883</t>
  </si>
  <si>
    <t>SRSM-372-00884</t>
  </si>
  <si>
    <t>SRSM-372-00885</t>
  </si>
  <si>
    <t>SRSM-372-00886</t>
  </si>
  <si>
    <t>SRSM-372-00887</t>
  </si>
  <si>
    <t>SRSM-372-00888</t>
  </si>
  <si>
    <t>SRSM-372-00889</t>
  </si>
  <si>
    <t>SRSM-372-00890</t>
  </si>
  <si>
    <t>SRSM-372-00891</t>
  </si>
  <si>
    <t>SRSM-372-00892</t>
  </si>
  <si>
    <t>SRSM-372-00893</t>
  </si>
  <si>
    <t>SRSM-372-00894</t>
  </si>
  <si>
    <t>SRSM-372-00895</t>
  </si>
  <si>
    <t>SRSM-372-00896</t>
  </si>
  <si>
    <t>SRSM-372-00897</t>
  </si>
  <si>
    <t>SRSM-372-00898</t>
  </si>
  <si>
    <t>SRSM-372-00899</t>
  </si>
  <si>
    <t>SRSM-372-00900</t>
  </si>
  <si>
    <t>SRSM-372-00901</t>
  </si>
  <si>
    <t>SRSM-372-00902</t>
  </si>
  <si>
    <t>SRSM-372-00903</t>
  </si>
  <si>
    <t>SRSM-372-00904</t>
  </si>
  <si>
    <t>SRSM-372-00905</t>
  </si>
  <si>
    <t>SRSM-372-00906</t>
  </si>
  <si>
    <t>SRSM-372-00907</t>
  </si>
  <si>
    <t>SRSM-372-00908</t>
  </si>
  <si>
    <t>SRSM-372-00909</t>
  </si>
  <si>
    <t>SRSM-372-00910</t>
  </si>
  <si>
    <t>SRSM-372-00911</t>
  </si>
  <si>
    <t>SRSM-372-00912</t>
  </si>
  <si>
    <t>SRSM-372-00913</t>
  </si>
  <si>
    <t>SRSM-372-00914</t>
  </si>
  <si>
    <t>SRSM-372-00915</t>
  </si>
  <si>
    <t>SRSM-372-00916</t>
  </si>
  <si>
    <t>SRSM-372-00917</t>
  </si>
  <si>
    <t>SRSM-372-00918</t>
  </si>
  <si>
    <t>SRSM-372-00919</t>
  </si>
  <si>
    <t>SRSM-372-00920</t>
  </si>
  <si>
    <t>SRSM-372-00921</t>
  </si>
  <si>
    <t>SRSM-372-00922</t>
  </si>
  <si>
    <t>SRSM-372-00923</t>
  </si>
  <si>
    <t>SRSM-372-00924</t>
  </si>
  <si>
    <t>SRSM-372-00925</t>
  </si>
  <si>
    <t>SRSM-372-00926</t>
  </si>
  <si>
    <t>SRSM-372-00927</t>
  </si>
  <si>
    <t>SRSM-372-00928</t>
  </si>
  <si>
    <t>SRSM-372-00929</t>
  </si>
  <si>
    <t>SRSM-372-00930</t>
  </si>
  <si>
    <t>SRSM-372-00931</t>
  </si>
  <si>
    <t>SRSM-372-00932</t>
  </si>
  <si>
    <t>SRSM-372-00933</t>
  </si>
  <si>
    <t>SRSM-372-00934</t>
  </si>
  <si>
    <t>SRSM-372-00935</t>
  </si>
  <si>
    <t>SRSM-372-00936</t>
  </si>
  <si>
    <t>SRSM-372-00937</t>
  </si>
  <si>
    <t>SRSM-372-00938</t>
  </si>
  <si>
    <t>SRSM-372-00939</t>
  </si>
  <si>
    <t>SRSM-372-00940</t>
  </si>
  <si>
    <t>SRSM-372-00941</t>
  </si>
  <si>
    <t>SRSM-372-00942</t>
  </si>
  <si>
    <t>SRSM-372-00943</t>
  </si>
  <si>
    <t>SRSM-372-00944</t>
  </si>
  <si>
    <t>SRSM-372-00945</t>
  </si>
  <si>
    <t>SRSM-372-00946</t>
  </si>
  <si>
    <t>SRSM-372-00947</t>
  </si>
  <si>
    <t>SRSM-372-00948</t>
  </si>
  <si>
    <t>SRSM-372-00949</t>
  </si>
  <si>
    <t>SRSM-372-00950</t>
  </si>
  <si>
    <t>SRSM-372-00951</t>
  </si>
  <si>
    <t>SRSM-372-00952</t>
  </si>
  <si>
    <t>SRSM-372-00953</t>
  </si>
  <si>
    <t>SRSM-372-00954</t>
  </si>
  <si>
    <t>SRSM-372-00955</t>
  </si>
  <si>
    <t>SRSM-372-00956</t>
  </si>
  <si>
    <t>SRSM-372-00957</t>
  </si>
  <si>
    <t>SRSM-372-00958</t>
  </si>
  <si>
    <t>SRSM-372-00959</t>
  </si>
  <si>
    <t>SRSM-372-00960</t>
  </si>
  <si>
    <t>SRSM-372-00961</t>
  </si>
  <si>
    <t>SRSM-372-00962</t>
  </si>
  <si>
    <t>SRSM-372-00963</t>
  </si>
  <si>
    <t>SRSM-372-00964</t>
  </si>
  <si>
    <t>SRSM-372-00965</t>
  </si>
  <si>
    <t>SRSM-372-00966</t>
  </si>
  <si>
    <t>SRSM-372-00967</t>
  </si>
  <si>
    <t>SRSM-372-00968</t>
  </si>
  <si>
    <t>SRSM-372-00969</t>
  </si>
  <si>
    <t>SRSM-372-00970</t>
  </si>
  <si>
    <t>SRSM-372-00971</t>
  </si>
  <si>
    <t>SRSM-372-00972</t>
  </si>
  <si>
    <t>SRSM-372-00973</t>
  </si>
  <si>
    <t>SRSM-372-00974</t>
  </si>
  <si>
    <t>SRSM-372-00975</t>
  </si>
  <si>
    <t>SRSM-372-00976</t>
  </si>
  <si>
    <t>SRSM-372-00977</t>
  </si>
  <si>
    <t>SRSM-372-00978</t>
  </si>
  <si>
    <t>SRSM-372-00979</t>
  </si>
  <si>
    <t>SRSM-372-00980</t>
  </si>
  <si>
    <t>SRSM-372-00981</t>
  </si>
  <si>
    <t>SRSM-372-00982</t>
  </si>
  <si>
    <t>SRSM-372-00983</t>
  </si>
  <si>
    <t>SRSM-372-00984</t>
  </si>
  <si>
    <t>SRSM-372-00985</t>
  </si>
  <si>
    <t>SRSM-372-00986</t>
  </si>
  <si>
    <t>SRSM-372-00987</t>
  </si>
  <si>
    <t>SRSM-372-00988</t>
  </si>
  <si>
    <t>SRSM-372-00989</t>
  </si>
  <si>
    <t>SRSM-372-00990</t>
  </si>
  <si>
    <t>SRSM-372-00991</t>
  </si>
  <si>
    <t>SRSM-372-00992</t>
  </si>
  <si>
    <t>SRSM-372-00993</t>
  </si>
  <si>
    <t>SRSM-372-00994</t>
  </si>
  <si>
    <t>SRSM-372-00995</t>
  </si>
  <si>
    <t>SRSM-372-00996</t>
  </si>
  <si>
    <t>SRSM-372-00997</t>
  </si>
  <si>
    <t>SRSM-372-00998</t>
  </si>
  <si>
    <t>SRSM-372-00999</t>
  </si>
  <si>
    <t>SRSM-372-01000</t>
  </si>
  <si>
    <t>ARCHIVO</t>
  </si>
  <si>
    <t xml:space="preserve">SILLA BLANCA </t>
  </si>
  <si>
    <t>SILLA DE OFICINA</t>
  </si>
  <si>
    <t>UPC</t>
  </si>
  <si>
    <t>EXTINTOR</t>
  </si>
  <si>
    <t>SRSM-372-01001</t>
  </si>
  <si>
    <t>SRSM-372-01002</t>
  </si>
  <si>
    <t>SRSM-372-01003</t>
  </si>
  <si>
    <t>SRSM-372-01004</t>
  </si>
  <si>
    <t>SRSM-372-01005</t>
  </si>
  <si>
    <t>SRSM-372-01006</t>
  </si>
  <si>
    <t>SRSM-372-01007</t>
  </si>
  <si>
    <t>SRSM-372-01008</t>
  </si>
  <si>
    <t>SRSM-372-01009</t>
  </si>
  <si>
    <t>SRSM-372-01010</t>
  </si>
  <si>
    <t>SRSM-372-01011</t>
  </si>
  <si>
    <t>SRSM-372-01012</t>
  </si>
  <si>
    <t>SRSM-372-01013</t>
  </si>
  <si>
    <t>SRSM-372-01014</t>
  </si>
  <si>
    <t>SRSM-372-01015</t>
  </si>
  <si>
    <t>SRSM-372-01016</t>
  </si>
  <si>
    <t>SRSM-372-01017</t>
  </si>
  <si>
    <t>SRSM-372-01018</t>
  </si>
  <si>
    <t>SRSM-372-01019</t>
  </si>
  <si>
    <t>SRSM-372-01020</t>
  </si>
  <si>
    <t>SRSM-372-01021</t>
  </si>
  <si>
    <t>SRSM-372-01022</t>
  </si>
  <si>
    <t>SRSM-372-01023</t>
  </si>
  <si>
    <t>SRSM-372-01024</t>
  </si>
  <si>
    <t>SRSM-372-01025</t>
  </si>
  <si>
    <t>SRSM-372-01026</t>
  </si>
  <si>
    <t>SRSM-372-01027</t>
  </si>
  <si>
    <t>SRSM-372-01028</t>
  </si>
  <si>
    <t>SRSM-372-01029</t>
  </si>
  <si>
    <t>SRSM-372-01030</t>
  </si>
  <si>
    <t>SRSM-372-01031</t>
  </si>
  <si>
    <t>SRSM-372-01032</t>
  </si>
  <si>
    <t>SRSM-372-01033</t>
  </si>
  <si>
    <t>SRSM-372-01034</t>
  </si>
  <si>
    <t>SRSM-372-01035</t>
  </si>
  <si>
    <t>SRSM-372-01036</t>
  </si>
  <si>
    <t>SRSM-372-01037</t>
  </si>
  <si>
    <t>SRSM-372-01038</t>
  </si>
  <si>
    <t>SRSM-372-01039</t>
  </si>
  <si>
    <t>SRSM-372-01040</t>
  </si>
  <si>
    <t>SRSM-372-01041</t>
  </si>
  <si>
    <t>SRSM-372-01042</t>
  </si>
  <si>
    <t>SRSM-372-01043</t>
  </si>
  <si>
    <t>SRSM-372-01044</t>
  </si>
  <si>
    <t>SRSM-372-01045</t>
  </si>
  <si>
    <t>SRSM-372-01046</t>
  </si>
  <si>
    <t>SRSM-372-01047</t>
  </si>
  <si>
    <t>SRSM-372-01048</t>
  </si>
  <si>
    <t>SRSM-372-01049</t>
  </si>
  <si>
    <t>SRSM-372-01050</t>
  </si>
  <si>
    <t>SRSM-372-01051</t>
  </si>
  <si>
    <t>SRSM-372-01052</t>
  </si>
  <si>
    <t>SRSM-372-01053</t>
  </si>
  <si>
    <t>SRSM-372-01054</t>
  </si>
  <si>
    <t>SRSM-372-01055</t>
  </si>
  <si>
    <t>SRSM-372-01056</t>
  </si>
  <si>
    <t>SRSM-372-01057</t>
  </si>
  <si>
    <t>SRSM-372-01058</t>
  </si>
  <si>
    <t>SRSM-372-01059</t>
  </si>
  <si>
    <t>SRSM-372-01060</t>
  </si>
  <si>
    <t>SRSM-372-01061</t>
  </si>
  <si>
    <t>SRSM-372-01062</t>
  </si>
  <si>
    <t>SRSM-372-01063</t>
  </si>
  <si>
    <t>SRSM-372-01064</t>
  </si>
  <si>
    <t>SRSM-372-01065</t>
  </si>
  <si>
    <t>SRSM-372-01066</t>
  </si>
  <si>
    <t>SRSM-372-01067</t>
  </si>
  <si>
    <t>SRSM-372-01068</t>
  </si>
  <si>
    <t>SRSM-372-01069</t>
  </si>
  <si>
    <t>SRSM-372-01070</t>
  </si>
  <si>
    <t>SRSM-372-01071</t>
  </si>
  <si>
    <t>SRSM-372-01072</t>
  </si>
  <si>
    <t>SRSM-372-01073</t>
  </si>
  <si>
    <t>SRSM-372-01074</t>
  </si>
  <si>
    <t>SRSM-372-01075</t>
  </si>
  <si>
    <t>SRSM-372-01076</t>
  </si>
  <si>
    <t>SRSM-372-01077</t>
  </si>
  <si>
    <t>SRSM-372-01078</t>
  </si>
  <si>
    <t>SRSM-372-01079</t>
  </si>
  <si>
    <t>SRSM-372-01080</t>
  </si>
  <si>
    <t>SRSM-372-01081</t>
  </si>
  <si>
    <t>SRSM-372-01082</t>
  </si>
  <si>
    <t>SRSM-372-01083</t>
  </si>
  <si>
    <t>SRSM-372-01084</t>
  </si>
  <si>
    <t>SRSM-372-01085</t>
  </si>
  <si>
    <t>SRSM-372-01086</t>
  </si>
  <si>
    <t>SRSM-372-01087</t>
  </si>
  <si>
    <t>SRSM-372-01088</t>
  </si>
  <si>
    <t>SRSM-372-01089</t>
  </si>
  <si>
    <t>SRSM-372-01090</t>
  </si>
  <si>
    <t>SRSM-372-01091</t>
  </si>
  <si>
    <t>SRSM-372-01092</t>
  </si>
  <si>
    <t>SRSM-372-01093</t>
  </si>
  <si>
    <t>SRSM-372-01094</t>
  </si>
  <si>
    <t>SRSM-372-01095</t>
  </si>
  <si>
    <t>SRSM-372-01096</t>
  </si>
  <si>
    <t>SRSM-372-01097</t>
  </si>
  <si>
    <t>SRSM-372-01098</t>
  </si>
  <si>
    <t>SRSM-372-01099</t>
  </si>
  <si>
    <t>SRSM-372-01100</t>
  </si>
  <si>
    <t>SRSM-372-01101</t>
  </si>
  <si>
    <t>SRSM-372-01102</t>
  </si>
  <si>
    <t>SRSM-372-01103</t>
  </si>
  <si>
    <t>SRSM-372-01104</t>
  </si>
  <si>
    <t>SRSM-372-01105</t>
  </si>
  <si>
    <t>SRSM-372-01106</t>
  </si>
  <si>
    <t>SRSM-372-01107</t>
  </si>
  <si>
    <t>SRSM-372-01108</t>
  </si>
  <si>
    <t>SRSM-372-01109</t>
  </si>
  <si>
    <t>SRSM-372-01110</t>
  </si>
  <si>
    <t>SRSM-372-01111</t>
  </si>
  <si>
    <t>SRSM-372-01112</t>
  </si>
  <si>
    <t>SRSM-372-01113</t>
  </si>
  <si>
    <t>SRSM-372-01114</t>
  </si>
  <si>
    <t>SRSM-372-01115</t>
  </si>
  <si>
    <t>SRSM-372-01116</t>
  </si>
  <si>
    <t>SRSM-372-01117</t>
  </si>
  <si>
    <t>SRSM-372-01118</t>
  </si>
  <si>
    <t>SRSM-372-01119</t>
  </si>
  <si>
    <t>SRSM-372-01120</t>
  </si>
  <si>
    <t>SRSM-372-01121</t>
  </si>
  <si>
    <t>SRSM-372-01122</t>
  </si>
  <si>
    <t>SRSM-372-01123</t>
  </si>
  <si>
    <t>SRSM-372-01124</t>
  </si>
  <si>
    <t>SRSM-372-01125</t>
  </si>
  <si>
    <t>SRSM-372-01126</t>
  </si>
  <si>
    <t>SRSM-372-01127</t>
  </si>
  <si>
    <t>SRSM-372-01128</t>
  </si>
  <si>
    <t>SRSM-372-01129</t>
  </si>
  <si>
    <t>SRSM-372-01130</t>
  </si>
  <si>
    <t>SRSM-372-01131</t>
  </si>
  <si>
    <t>SRSM-372-01132</t>
  </si>
  <si>
    <t>SRSM-372-01133</t>
  </si>
  <si>
    <t>SRSM-372-01134</t>
  </si>
  <si>
    <t>SRSM-372-01135</t>
  </si>
  <si>
    <t>SRSM-372-01136</t>
  </si>
  <si>
    <t>SRSM-372-01137</t>
  </si>
  <si>
    <t>SRSM-372-01138</t>
  </si>
  <si>
    <t>SRSM-372-01139</t>
  </si>
  <si>
    <t>SRSM-372-01140</t>
  </si>
  <si>
    <t>SRSM-372-01141</t>
  </si>
  <si>
    <t>SRSM-372-01142</t>
  </si>
  <si>
    <t>SRSM-372-01143</t>
  </si>
  <si>
    <t>SRSM-372-01144</t>
  </si>
  <si>
    <t>SRSM-372-01145</t>
  </si>
  <si>
    <t>SRSM-372-01146</t>
  </si>
  <si>
    <t>SRSM-372-01147</t>
  </si>
  <si>
    <t>SRSM-372-01148</t>
  </si>
  <si>
    <t>SRSM-372-01149</t>
  </si>
  <si>
    <t>SRSM-372-01150</t>
  </si>
  <si>
    <t>SRSM-372-01151</t>
  </si>
  <si>
    <t>SRSM-372-01152</t>
  </si>
  <si>
    <t>SRSM-372-01153</t>
  </si>
  <si>
    <t>SRSM-372-01154</t>
  </si>
  <si>
    <t>SRSM-372-01155</t>
  </si>
  <si>
    <t>SRSM-372-01156</t>
  </si>
  <si>
    <t>SRSM-372-01157</t>
  </si>
  <si>
    <t>SRSM-372-01158</t>
  </si>
  <si>
    <t>SRSM-372-01159</t>
  </si>
  <si>
    <t>SRSM-372-01160</t>
  </si>
  <si>
    <t>SRSM-372-01161</t>
  </si>
  <si>
    <t>SRSM-372-01162</t>
  </si>
  <si>
    <t>SRSM-372-01163</t>
  </si>
  <si>
    <t>SRSM-372-01164</t>
  </si>
  <si>
    <t>SRSM-372-01165</t>
  </si>
  <si>
    <t>SRSM-372-01166</t>
  </si>
  <si>
    <t>SRSM-372-01167</t>
  </si>
  <si>
    <t>SRSM-372-01168</t>
  </si>
  <si>
    <t>SRSM-372-01169</t>
  </si>
  <si>
    <t>SRSM-372-01170</t>
  </si>
  <si>
    <t>SRSM-372-01171</t>
  </si>
  <si>
    <t>SRSM-372-01172</t>
  </si>
  <si>
    <t>SRSM-372-01173</t>
  </si>
  <si>
    <t>SRSM-372-01174</t>
  </si>
  <si>
    <t>SRSM-372-01175</t>
  </si>
  <si>
    <t>SRSM-372-01176</t>
  </si>
  <si>
    <t>SRSM-372-01177</t>
  </si>
  <si>
    <t>SRSM-372-01178</t>
  </si>
  <si>
    <t>SRSM-372-01179</t>
  </si>
  <si>
    <t>SRSM-372-01180</t>
  </si>
  <si>
    <t>SRSM-372-01181</t>
  </si>
  <si>
    <t>SRSM-372-01182</t>
  </si>
  <si>
    <t>SRSM-372-01183</t>
  </si>
  <si>
    <t>SRSM-372-01184</t>
  </si>
  <si>
    <t>SRSM-372-01185</t>
  </si>
  <si>
    <t>SRSM-372-01186</t>
  </si>
  <si>
    <t>SRSM-372-01187</t>
  </si>
  <si>
    <t>SRSM-372-01188</t>
  </si>
  <si>
    <t>SRSM-372-01189</t>
  </si>
  <si>
    <t>SRSM-372-01190</t>
  </si>
  <si>
    <t>SRSM-372-01191</t>
  </si>
  <si>
    <t>SRSM-372-01192</t>
  </si>
  <si>
    <t>SRSM-372-01193</t>
  </si>
  <si>
    <t>SRSM-372-01194</t>
  </si>
  <si>
    <t>SRSM-372-01195</t>
  </si>
  <si>
    <t>SRSM-372-01196</t>
  </si>
  <si>
    <t>SRSM-372-01197</t>
  </si>
  <si>
    <t>SRSM-372-01198</t>
  </si>
  <si>
    <t>SRSM-372-01199</t>
  </si>
  <si>
    <t>SRSM-372-01200</t>
  </si>
  <si>
    <t>SRSM-372-01201</t>
  </si>
  <si>
    <t>SRSM-372-01202</t>
  </si>
  <si>
    <t>SRSM-372-01203</t>
  </si>
  <si>
    <t>SRSM-372-01204</t>
  </si>
  <si>
    <t>SRSM-372-01205</t>
  </si>
  <si>
    <t>SRSM-372-01206</t>
  </si>
  <si>
    <t>SRSM-372-01207</t>
  </si>
  <si>
    <t>SRSM-372-01208</t>
  </si>
  <si>
    <t>SRSM-372-01209</t>
  </si>
  <si>
    <t>SRSM-372-01210</t>
  </si>
  <si>
    <t>SRSM-372-01211</t>
  </si>
  <si>
    <t>SRSM-372-01212</t>
  </si>
  <si>
    <t>SRSM-372-01213</t>
  </si>
  <si>
    <t>SRSM-372-01214</t>
  </si>
  <si>
    <t>SRSM-372-01215</t>
  </si>
  <si>
    <t>SRSM-372-01216</t>
  </si>
  <si>
    <t>SRSM-372-01217</t>
  </si>
  <si>
    <t>SRSM-372-01218</t>
  </si>
  <si>
    <t>SRSM-372-01219</t>
  </si>
  <si>
    <t>SRSM-372-01220</t>
  </si>
  <si>
    <t>SRSM-372-01221</t>
  </si>
  <si>
    <t>SRSM-372-01222</t>
  </si>
  <si>
    <t>SRSM-372-01223</t>
  </si>
  <si>
    <t>SRSM-372-01224</t>
  </si>
  <si>
    <t>SRSM-372-01225</t>
  </si>
  <si>
    <t>SRSM-372-01226</t>
  </si>
  <si>
    <t>SRSM-372-01227</t>
  </si>
  <si>
    <t>SRSM-372-01228</t>
  </si>
  <si>
    <t>SRSM-372-01229</t>
  </si>
  <si>
    <t>SRSM-372-01230</t>
  </si>
  <si>
    <t>SRSM-372-01231</t>
  </si>
  <si>
    <t>SRSM-372-01232</t>
  </si>
  <si>
    <t>SRSM-372-01233</t>
  </si>
  <si>
    <t>SRSM-372-01234</t>
  </si>
  <si>
    <t>SRSM-372-01235</t>
  </si>
  <si>
    <t>SRSM-372-01236</t>
  </si>
  <si>
    <t>SRSM-372-01237</t>
  </si>
  <si>
    <t>SRSM-372-01238</t>
  </si>
  <si>
    <t>SRSM-372-01239</t>
  </si>
  <si>
    <t>SRSM-372-01240</t>
  </si>
  <si>
    <t>SRSM-372-01241</t>
  </si>
  <si>
    <t>SRSM-372-01242</t>
  </si>
  <si>
    <t>SRSM-372-01243</t>
  </si>
  <si>
    <t>SRSM-372-01244</t>
  </si>
  <si>
    <t>SRSM-372-01245</t>
  </si>
  <si>
    <t>SRSM-372-01246</t>
  </si>
  <si>
    <t>SRSM-372-01247</t>
  </si>
  <si>
    <t>SRSM-372-01248</t>
  </si>
  <si>
    <t>SRSM-372-01249</t>
  </si>
  <si>
    <t>SRSM-372-01250</t>
  </si>
  <si>
    <t>SRSM-372-01251</t>
  </si>
  <si>
    <t>SRSM-372-01252</t>
  </si>
  <si>
    <t>SRSM-372-01253</t>
  </si>
  <si>
    <t>SRSM-372-01254</t>
  </si>
  <si>
    <t>SRSM-372-01255</t>
  </si>
  <si>
    <t>SRSM-372-01256</t>
  </si>
  <si>
    <t>SRSM-372-01257</t>
  </si>
  <si>
    <t>SRSM-372-01258</t>
  </si>
  <si>
    <t>SRSM-372-01259</t>
  </si>
  <si>
    <t>SRSM-372-01260</t>
  </si>
  <si>
    <t>SRSM-372-01261</t>
  </si>
  <si>
    <t>SRSM-372-01262</t>
  </si>
  <si>
    <t>SRSM-372-01263</t>
  </si>
  <si>
    <t>SRSM-372-01264</t>
  </si>
  <si>
    <t>SRSM-372-01265</t>
  </si>
  <si>
    <t>SRSM-372-01266</t>
  </si>
  <si>
    <t>SRSM-372-01267</t>
  </si>
  <si>
    <t>SRSM-372-01268</t>
  </si>
  <si>
    <t>SRSM-372-01269</t>
  </si>
  <si>
    <t>SRSM-372-01270</t>
  </si>
  <si>
    <t>SRSM-372-01271</t>
  </si>
  <si>
    <t>SRSM-372-01272</t>
  </si>
  <si>
    <t>SRSM-372-01273</t>
  </si>
  <si>
    <t>SRSM-372-01274</t>
  </si>
  <si>
    <t>SRSM-372-01275</t>
  </si>
  <si>
    <t>SRSM-372-01276</t>
  </si>
  <si>
    <t>SRSM-372-01277</t>
  </si>
  <si>
    <t>SRSM-372-01278</t>
  </si>
  <si>
    <t>SRSM-372-01279</t>
  </si>
  <si>
    <t>SRSM-372-01280</t>
  </si>
  <si>
    <t>SRSM-372-01281</t>
  </si>
  <si>
    <t>SRSM-372-01282</t>
  </si>
  <si>
    <t>SRSM-372-01283</t>
  </si>
  <si>
    <t>SRSM-372-01284</t>
  </si>
  <si>
    <t>SRSM-372-01285</t>
  </si>
  <si>
    <t>SRSM-372-01286</t>
  </si>
  <si>
    <t>SRSM-372-01287</t>
  </si>
  <si>
    <t>SRSM-372-01288</t>
  </si>
  <si>
    <t>SRSM-372-01289</t>
  </si>
  <si>
    <t>SRSM-372-01290</t>
  </si>
  <si>
    <t>SRSM-372-01291</t>
  </si>
  <si>
    <t>SRSM-372-01292</t>
  </si>
  <si>
    <t>SRSM-372-01293</t>
  </si>
  <si>
    <t>SRSM-372-01294</t>
  </si>
  <si>
    <t>SRSM-372-01295</t>
  </si>
  <si>
    <t>SRSM-372-01296</t>
  </si>
  <si>
    <t>SRSM-372-01297</t>
  </si>
  <si>
    <t>SRSM-372-01298</t>
  </si>
  <si>
    <t>SRSM-372-01299</t>
  </si>
  <si>
    <t>SRSM-372-01300</t>
  </si>
  <si>
    <t>SRSM-372-01301</t>
  </si>
  <si>
    <t>SRSM-372-01302</t>
  </si>
  <si>
    <t>SRSM-372-01303</t>
  </si>
  <si>
    <t>SRSM-372-01304</t>
  </si>
  <si>
    <t>SRSM-372-01305</t>
  </si>
  <si>
    <t>SRSM-372-01306</t>
  </si>
  <si>
    <t>SRSM-372-01307</t>
  </si>
  <si>
    <t>SRSM-372-01308</t>
  </si>
  <si>
    <t>SRSM-372-01309</t>
  </si>
  <si>
    <t>SRSM-372-01310</t>
  </si>
  <si>
    <t>SRSM-372-01311</t>
  </si>
  <si>
    <t>SRSM-372-01312</t>
  </si>
  <si>
    <t>SRSM-372-01313</t>
  </si>
  <si>
    <t>SRSM-372-01314</t>
  </si>
  <si>
    <t>SRSM-372-01315</t>
  </si>
  <si>
    <t>SRSM-372-01316</t>
  </si>
  <si>
    <t>SRSM-372-01317</t>
  </si>
  <si>
    <t>SRSM-372-01318</t>
  </si>
  <si>
    <t>SRSM-372-01319</t>
  </si>
  <si>
    <t>SRSM-372-01320</t>
  </si>
  <si>
    <t>SRSM-372-01321</t>
  </si>
  <si>
    <t>SRSM-372-01322</t>
  </si>
  <si>
    <t>SRSM-372-01323</t>
  </si>
  <si>
    <t>SRSM-372-01324</t>
  </si>
  <si>
    <t>SRSM-372-01325</t>
  </si>
  <si>
    <t>SRSM-372-01326</t>
  </si>
  <si>
    <t>SRSM-372-01327</t>
  </si>
  <si>
    <t>SRSM-372-01328</t>
  </si>
  <si>
    <t>SRSM-372-01329</t>
  </si>
  <si>
    <t>SRSM-372-01330</t>
  </si>
  <si>
    <t>SRSM-372-01331</t>
  </si>
  <si>
    <t>SRSM-372-01332</t>
  </si>
  <si>
    <t>SRSM-372-01333</t>
  </si>
  <si>
    <t>SRSM-372-01334</t>
  </si>
  <si>
    <t>SRSM-372-01335</t>
  </si>
  <si>
    <t>SRSM-372-01336</t>
  </si>
  <si>
    <t>SRSM-372-01337</t>
  </si>
  <si>
    <t>SRSM-372-01338</t>
  </si>
  <si>
    <t>SRSM-372-01339</t>
  </si>
  <si>
    <t>SRSM-372-01340</t>
  </si>
  <si>
    <t>SRSM-372-01341</t>
  </si>
  <si>
    <t>SRSM-372-01342</t>
  </si>
  <si>
    <t>SRSM-372-01343</t>
  </si>
  <si>
    <t>SRSM-372-01344</t>
  </si>
  <si>
    <t>SRSM-372-01345</t>
  </si>
  <si>
    <t>SRSM-372-01346</t>
  </si>
  <si>
    <t>SRSM-372-01347</t>
  </si>
  <si>
    <t>SRSM-372-01348</t>
  </si>
  <si>
    <t>SRSM-372-01349</t>
  </si>
  <si>
    <t>SRSM-372-01350</t>
  </si>
  <si>
    <t>SRSM-372-01351</t>
  </si>
  <si>
    <t>SRSM-372-01352</t>
  </si>
  <si>
    <t>SRSM-372-01353</t>
  </si>
  <si>
    <t>SRSM-372-01354</t>
  </si>
  <si>
    <t>SRSM-372-01355</t>
  </si>
  <si>
    <t>SRSM-372-01356</t>
  </si>
  <si>
    <t>SRSM-372-01357</t>
  </si>
  <si>
    <t>SRSM-372-01358</t>
  </si>
  <si>
    <t>SRSM-372-01359</t>
  </si>
  <si>
    <t>SRSM-372-01360</t>
  </si>
  <si>
    <t>SRSM-372-01361</t>
  </si>
  <si>
    <t>SRSM-372-01362</t>
  </si>
  <si>
    <t>SRSM-372-01363</t>
  </si>
  <si>
    <t>SRSM-372-01364</t>
  </si>
  <si>
    <t>SRSM-372-01365</t>
  </si>
  <si>
    <t>SRSM-372-01366</t>
  </si>
  <si>
    <t>SRSM-372-01367</t>
  </si>
  <si>
    <t>SRSM-372-01368</t>
  </si>
  <si>
    <t>SRSM-372-01369</t>
  </si>
  <si>
    <t>SRSM-372-01370</t>
  </si>
  <si>
    <t>SRSM-372-01371</t>
  </si>
  <si>
    <t>SRSM-372-01372</t>
  </si>
  <si>
    <t>SRSM-372-01373</t>
  </si>
  <si>
    <t>SRSM-372-01374</t>
  </si>
  <si>
    <t>SRSM-372-01375</t>
  </si>
  <si>
    <t>SRSM-372-01376</t>
  </si>
  <si>
    <t>SRSM-372-01377</t>
  </si>
  <si>
    <t>SRSM-372-01378</t>
  </si>
  <si>
    <t>SRSM-372-01379</t>
  </si>
  <si>
    <t>SRSM-372-01380</t>
  </si>
  <si>
    <t>SRSM-372-01381</t>
  </si>
  <si>
    <t>SRSM-372-01382</t>
  </si>
  <si>
    <t>SRSM-372-01383</t>
  </si>
  <si>
    <t>SRSM-372-01384</t>
  </si>
  <si>
    <t>SRSM-372-01385</t>
  </si>
  <si>
    <t>SRSM-372-01386</t>
  </si>
  <si>
    <t>SRSM-372-01387</t>
  </si>
  <si>
    <t>SRSM-372-01388</t>
  </si>
  <si>
    <t>SRSM-372-01389</t>
  </si>
  <si>
    <t>SRSM-372-01390</t>
  </si>
  <si>
    <t>SRSM-372-01391</t>
  </si>
  <si>
    <t>SRSM-372-01392</t>
  </si>
  <si>
    <t>SRSM-372-01393</t>
  </si>
  <si>
    <t>SRSM-372-01394</t>
  </si>
  <si>
    <t>SRSM-372-01395</t>
  </si>
  <si>
    <t>SRSM-372-01396</t>
  </si>
  <si>
    <t>SRSM-372-01397</t>
  </si>
  <si>
    <t>SRSM-372-01398</t>
  </si>
  <si>
    <t>SRSM-372-01399</t>
  </si>
  <si>
    <t>SRSM-372-01400</t>
  </si>
  <si>
    <t>SRSM-372-01401</t>
  </si>
  <si>
    <t>SRSM-372-01402</t>
  </si>
  <si>
    <t>SRSM-372-01403</t>
  </si>
  <si>
    <t>SRSM-372-01404</t>
  </si>
  <si>
    <t>SRSM-372-01405</t>
  </si>
  <si>
    <t>SRSM-372-01406</t>
  </si>
  <si>
    <t>SRSM-372-01407</t>
  </si>
  <si>
    <t>SRSM-372-01408</t>
  </si>
  <si>
    <t>SRSM-372-01409</t>
  </si>
  <si>
    <t>SRSM-372-01410</t>
  </si>
  <si>
    <t>SRSM-372-01411</t>
  </si>
  <si>
    <t>SRSM-372-01412</t>
  </si>
  <si>
    <t>SRSM-372-01413</t>
  </si>
  <si>
    <t>SRSM-372-01414</t>
  </si>
  <si>
    <t>SRSM-372-01415</t>
  </si>
  <si>
    <t>SRSM-372-01416</t>
  </si>
  <si>
    <t>SRSM-372-01417</t>
  </si>
  <si>
    <t>SRSM-372-01418</t>
  </si>
  <si>
    <t>SRSM-372-01419</t>
  </si>
  <si>
    <t>SRSM-372-01420</t>
  </si>
  <si>
    <t>SRSM-372-01421</t>
  </si>
  <si>
    <t>SRSM-372-01422</t>
  </si>
  <si>
    <t>SRSM-372-01423</t>
  </si>
  <si>
    <t>SRSM-372-01424</t>
  </si>
  <si>
    <t>SRSM-372-01425</t>
  </si>
  <si>
    <t>SRSM-372-01426</t>
  </si>
  <si>
    <t>SRSM-372-01427</t>
  </si>
  <si>
    <t>SRSM-372-01428</t>
  </si>
  <si>
    <t>SRSM-372-01429</t>
  </si>
  <si>
    <t>SRSM-372-01430</t>
  </si>
  <si>
    <t>SRSM-372-01431</t>
  </si>
  <si>
    <t>SRSM-372-01432</t>
  </si>
  <si>
    <t>SRSM-372-01433</t>
  </si>
  <si>
    <t>SRSM-372-01434</t>
  </si>
  <si>
    <t>SRSM-372-01435</t>
  </si>
  <si>
    <t>SRSM-372-01436</t>
  </si>
  <si>
    <t>SRSM-372-01437</t>
  </si>
  <si>
    <t>SRSM-372-01438</t>
  </si>
  <si>
    <t>SRSM-372-01439</t>
  </si>
  <si>
    <t>SRSM-372-01440</t>
  </si>
  <si>
    <t>SRSM-372-01441</t>
  </si>
  <si>
    <t>SRSM-372-01442</t>
  </si>
  <si>
    <t>SRSM-372-01443</t>
  </si>
  <si>
    <t>SRSM-372-01444</t>
  </si>
  <si>
    <t>SRSM-372-01445</t>
  </si>
  <si>
    <t>SRSM-372-01446</t>
  </si>
  <si>
    <t>SRSM-372-01447</t>
  </si>
  <si>
    <t>SRSM-372-01448</t>
  </si>
  <si>
    <t>SRSM-372-01449</t>
  </si>
  <si>
    <t>SRSM-372-01450</t>
  </si>
  <si>
    <t>SRSM-372-01451</t>
  </si>
  <si>
    <t>SRSM-372-01452</t>
  </si>
  <si>
    <t>SRSM-372-01453</t>
  </si>
  <si>
    <t>SRSM-372-01454</t>
  </si>
  <si>
    <t>SRSM-372-01455</t>
  </si>
  <si>
    <t>SRSM-372-01456</t>
  </si>
  <si>
    <t>SRSM-372-01457</t>
  </si>
  <si>
    <t>SRSM-372-01458</t>
  </si>
  <si>
    <t>SRSM-372-01459</t>
  </si>
  <si>
    <t>SRSM-372-01460</t>
  </si>
  <si>
    <t>SRSM-372-01461</t>
  </si>
  <si>
    <t>SRSM-372-01462</t>
  </si>
  <si>
    <t>SRSM-372-01463</t>
  </si>
  <si>
    <t>SRSM-372-01464</t>
  </si>
  <si>
    <t>SRSM-372-01465</t>
  </si>
  <si>
    <t>SRSM-372-01466</t>
  </si>
  <si>
    <t>SRSM-372-01467</t>
  </si>
  <si>
    <t>SRSM-372-01468</t>
  </si>
  <si>
    <t>SRSM-372-01469</t>
  </si>
  <si>
    <t>SRSM-372-01470</t>
  </si>
  <si>
    <t>SRSM-372-01471</t>
  </si>
  <si>
    <t>SRSM-372-01472</t>
  </si>
  <si>
    <t>SRSM-372-01473</t>
  </si>
  <si>
    <t>SRSM-372-01474</t>
  </si>
  <si>
    <t>SRSM-372-01475</t>
  </si>
  <si>
    <t>SRSM-372-01476</t>
  </si>
  <si>
    <t>SRSM-372-01477</t>
  </si>
  <si>
    <t>SRSM-372-01478</t>
  </si>
  <si>
    <t>SRSM-372-01479</t>
  </si>
  <si>
    <t>SRSM-372-01480</t>
  </si>
  <si>
    <t>SRSM-372-01481</t>
  </si>
  <si>
    <t>SRSM-372-01482</t>
  </si>
  <si>
    <t>SRSM-372-01483</t>
  </si>
  <si>
    <t>SRSM-372-01484</t>
  </si>
  <si>
    <t>SRSM-372-01485</t>
  </si>
  <si>
    <t>SRSM-372-01486</t>
  </si>
  <si>
    <t>SRSM-372-01487</t>
  </si>
  <si>
    <t>SRSM-372-01488</t>
  </si>
  <si>
    <t>SRSM-372-01489</t>
  </si>
  <si>
    <t>SRSM-372-01490</t>
  </si>
  <si>
    <t>SRSM-372-01491</t>
  </si>
  <si>
    <t>SRSM-372-01492</t>
  </si>
  <si>
    <t>SRSM-372-01493</t>
  </si>
  <si>
    <t>SRSM-372-01494</t>
  </si>
  <si>
    <t>SRSM-372-01495</t>
  </si>
  <si>
    <t>SRSM-372-01496</t>
  </si>
  <si>
    <t>SRSM-372-01497</t>
  </si>
  <si>
    <t>SRSM-372-01498</t>
  </si>
  <si>
    <t>SRSM-372-01499</t>
  </si>
  <si>
    <t>SRSM-372-01500</t>
  </si>
  <si>
    <t>CONSULTORIO 1</t>
  </si>
  <si>
    <t>CONSULTORIO 2</t>
  </si>
  <si>
    <t>SILLA DE ESPERA</t>
  </si>
  <si>
    <t>CAMA AZUL</t>
  </si>
  <si>
    <t>BANCO REDONDO</t>
  </si>
  <si>
    <t>VITRINA INOXIDABLE</t>
  </si>
  <si>
    <t>EDAN C3</t>
  </si>
  <si>
    <t>MESA  DE PINZA</t>
  </si>
  <si>
    <t>UROLIGIA PASILLO</t>
  </si>
  <si>
    <t>CONSULTORIO 3 UROLOGIA</t>
  </si>
  <si>
    <t>BANCO PARA 3 PERSONA</t>
  </si>
  <si>
    <t>CONSULTORIO 3 QUIRURGICO</t>
  </si>
  <si>
    <t>CONSULTORIO 5</t>
  </si>
  <si>
    <t>CONSULTORIO 6</t>
  </si>
  <si>
    <t>CONSULTORIO 7 OFTALMOLOGIA</t>
  </si>
  <si>
    <t>SILLON AZUL</t>
  </si>
  <si>
    <t>APARATO DE EXAMEN DE VISTA</t>
  </si>
  <si>
    <t>LUXVISION</t>
  </si>
  <si>
    <t>HUVITZ</t>
  </si>
  <si>
    <t>HME-372-972</t>
  </si>
  <si>
    <t>HME-372-973</t>
  </si>
  <si>
    <t>HME-372-974</t>
  </si>
  <si>
    <t>HME-372-975</t>
  </si>
  <si>
    <t>HME-372-976</t>
  </si>
  <si>
    <t>HME-372-977</t>
  </si>
  <si>
    <t>HME-372-978</t>
  </si>
  <si>
    <t>HME-372-979</t>
  </si>
  <si>
    <t>HME-372-980</t>
  </si>
  <si>
    <t>HME-372-981</t>
  </si>
  <si>
    <t>HME-372-982</t>
  </si>
  <si>
    <t>HME-372-983</t>
  </si>
  <si>
    <t>HME-372-984</t>
  </si>
  <si>
    <t>HME-372-985</t>
  </si>
  <si>
    <t>HME-372-986</t>
  </si>
  <si>
    <t>HME-372-987</t>
  </si>
  <si>
    <t>HME-372-988</t>
  </si>
  <si>
    <t>HME-372-989</t>
  </si>
  <si>
    <t>HME-372-990</t>
  </si>
  <si>
    <t>HME-372-991</t>
  </si>
  <si>
    <t>HME-372-992</t>
  </si>
  <si>
    <t>HME-372-993</t>
  </si>
  <si>
    <t>HME-372-994</t>
  </si>
  <si>
    <t>HME-372-995</t>
  </si>
  <si>
    <t>HME-372-996</t>
  </si>
  <si>
    <t>HME-372-997</t>
  </si>
  <si>
    <t>HME-372-998</t>
  </si>
  <si>
    <t>HME-372-999</t>
  </si>
  <si>
    <t>HME-372-1000</t>
  </si>
  <si>
    <t>HME-372-1001</t>
  </si>
  <si>
    <t>HME-372-1002</t>
  </si>
  <si>
    <t>HME-372-1003</t>
  </si>
  <si>
    <t>HME-372-1004</t>
  </si>
  <si>
    <t>HME-372-1005</t>
  </si>
  <si>
    <t>HME-372-1006</t>
  </si>
  <si>
    <t>HME-372-1007</t>
  </si>
  <si>
    <t>HME-372-1008</t>
  </si>
  <si>
    <t>HME-372-1009</t>
  </si>
  <si>
    <t>HME-372-1010</t>
  </si>
  <si>
    <t>HME-372-1011</t>
  </si>
  <si>
    <t>HME-372-1012</t>
  </si>
  <si>
    <t>HME-372-1013</t>
  </si>
  <si>
    <t>HME-372-1014</t>
  </si>
  <si>
    <t>HME-372-1015</t>
  </si>
  <si>
    <t>HME-372-1016</t>
  </si>
  <si>
    <t>HME-372-1017</t>
  </si>
  <si>
    <t>HME-372-1018</t>
  </si>
  <si>
    <t>HME-372-1019</t>
  </si>
  <si>
    <t>HME-372-1020</t>
  </si>
  <si>
    <t>HME-372-1021</t>
  </si>
  <si>
    <t>HME-372-1022</t>
  </si>
  <si>
    <t>HME-372-1023</t>
  </si>
  <si>
    <t>HME-372-1024</t>
  </si>
  <si>
    <t>HME-372-1025</t>
  </si>
  <si>
    <t>HME-372-1026</t>
  </si>
  <si>
    <t>HME-372-1027</t>
  </si>
  <si>
    <t>HME-372-1028</t>
  </si>
  <si>
    <t>HME-372-1029</t>
  </si>
  <si>
    <t>HME-372-1030</t>
  </si>
  <si>
    <t>HME-372-1031</t>
  </si>
  <si>
    <t>HME-372-1032</t>
  </si>
  <si>
    <t>HME-372-1033</t>
  </si>
  <si>
    <t>HME-372-1034</t>
  </si>
  <si>
    <t>HME-372-1035</t>
  </si>
  <si>
    <t>HME-372-1036</t>
  </si>
  <si>
    <t>HME-372-1037</t>
  </si>
  <si>
    <t>HME-372-1038</t>
  </si>
  <si>
    <t>HME-372-1039</t>
  </si>
  <si>
    <t>HME-372-1040</t>
  </si>
  <si>
    <t>HME-372-1041</t>
  </si>
  <si>
    <t>HME-372-1042</t>
  </si>
  <si>
    <t>HME-372-1043</t>
  </si>
  <si>
    <t>HME-372-1044</t>
  </si>
  <si>
    <t>HME-372-1045</t>
  </si>
  <si>
    <t>HME-372-1046</t>
  </si>
  <si>
    <t>HME-372-1047</t>
  </si>
  <si>
    <t>HME-372-1048</t>
  </si>
  <si>
    <t>HME-372-1049</t>
  </si>
  <si>
    <t>HME-372-1050</t>
  </si>
  <si>
    <t>HME-372-1051</t>
  </si>
  <si>
    <t>HME-372-1052</t>
  </si>
  <si>
    <t>HME-372-1053</t>
  </si>
  <si>
    <t>HME-372-1054</t>
  </si>
  <si>
    <t>HME-372-1055</t>
  </si>
  <si>
    <t>HME-372-1056</t>
  </si>
  <si>
    <t>HME-372-1057</t>
  </si>
  <si>
    <t>HME-372-1058</t>
  </si>
  <si>
    <t>HME-372-1059</t>
  </si>
  <si>
    <t>HME-372-1060</t>
  </si>
  <si>
    <t>HME-372-1061</t>
  </si>
  <si>
    <t>HME-372-1062</t>
  </si>
  <si>
    <t>HME-372-1063</t>
  </si>
  <si>
    <t>HME-372-1064</t>
  </si>
  <si>
    <t>HME-372-1065</t>
  </si>
  <si>
    <t>HME-372-1066</t>
  </si>
  <si>
    <t>HME-372-1067</t>
  </si>
  <si>
    <t>HME-372-1068</t>
  </si>
  <si>
    <t>HME-372-1069</t>
  </si>
  <si>
    <t>HME-372-1070</t>
  </si>
  <si>
    <t>HME-372-1071</t>
  </si>
  <si>
    <t>HME-372-1072</t>
  </si>
  <si>
    <t>HME-372-1073</t>
  </si>
  <si>
    <t>HME-372-1074</t>
  </si>
  <si>
    <t>HME-372-1075</t>
  </si>
  <si>
    <t>HME-372-1076</t>
  </si>
  <si>
    <t>HME-372-1077</t>
  </si>
  <si>
    <t>HME-372-1078</t>
  </si>
  <si>
    <t>HME-372-1079</t>
  </si>
  <si>
    <t>HME-372-1080</t>
  </si>
  <si>
    <t>HME-372-1081</t>
  </si>
  <si>
    <t>HME-372-1082</t>
  </si>
  <si>
    <t>HME-372-1083</t>
  </si>
  <si>
    <t>HME-372-1084</t>
  </si>
  <si>
    <t>HME-372-1085</t>
  </si>
  <si>
    <t>HME-372-1086</t>
  </si>
  <si>
    <t>HME-372-1087</t>
  </si>
  <si>
    <t>HME-372-1088</t>
  </si>
  <si>
    <t>HME-372-1089</t>
  </si>
  <si>
    <t>HME-372-1090</t>
  </si>
  <si>
    <t>HME-372-1091</t>
  </si>
  <si>
    <t>HME-372-1092</t>
  </si>
  <si>
    <t>HME-372-1093</t>
  </si>
  <si>
    <t>HME-372-1094</t>
  </si>
  <si>
    <t>HME-372-1095</t>
  </si>
  <si>
    <t>HME-372-1096</t>
  </si>
  <si>
    <t>HME-372-1097</t>
  </si>
  <si>
    <t>HME-372-1098</t>
  </si>
  <si>
    <t>HME-372-1099</t>
  </si>
  <si>
    <t>HME-372-1100</t>
  </si>
  <si>
    <t>HME-372-1101</t>
  </si>
  <si>
    <t>HME-372-1102</t>
  </si>
  <si>
    <t>HME-372-1103</t>
  </si>
  <si>
    <t>HME-372-1104</t>
  </si>
  <si>
    <t>HME-372-1105</t>
  </si>
  <si>
    <t>HME-372-1106</t>
  </si>
  <si>
    <t>HME-372-1107</t>
  </si>
  <si>
    <t>HME-372-1108</t>
  </si>
  <si>
    <t>HME-372-1109</t>
  </si>
  <si>
    <t>HME-372-1110</t>
  </si>
  <si>
    <t>HME-372-1111</t>
  </si>
  <si>
    <t>HME-372-1112</t>
  </si>
  <si>
    <t>HME-372-1113</t>
  </si>
  <si>
    <t>HME-372-1114</t>
  </si>
  <si>
    <t>HME-372-1115</t>
  </si>
  <si>
    <t>HME-372-1116</t>
  </si>
  <si>
    <t>HME-372-1117</t>
  </si>
  <si>
    <t>HME-372-1118</t>
  </si>
  <si>
    <t>HME-372-1119</t>
  </si>
  <si>
    <t>HME-372-1120</t>
  </si>
  <si>
    <t>HME-372-1121</t>
  </si>
  <si>
    <t>HME-372-1122</t>
  </si>
  <si>
    <t>HME-372-1123</t>
  </si>
  <si>
    <t>HME-372-1124</t>
  </si>
  <si>
    <t>HME-372-1125</t>
  </si>
  <si>
    <t>HME-372-1126</t>
  </si>
  <si>
    <t>HME-372-1127</t>
  </si>
  <si>
    <t>HME-372-1128</t>
  </si>
  <si>
    <t>A-Faith original EDAN C3 Video Colposcope Comprehensive solution for colposcopic screening with rolling stand</t>
  </si>
  <si>
    <t>Best Selling Products 2020 in USA Amazon Huvitz Nidek Auto Lensmeter with Built-in Thermal Printer and 5.7 inch Touch Screen</t>
  </si>
  <si>
    <t>OSTOCOPIO</t>
  </si>
  <si>
    <t>SILLLA BLANCA</t>
  </si>
  <si>
    <t>Descanso medico General</t>
  </si>
  <si>
    <t>BLACK DECKER</t>
  </si>
  <si>
    <t>MICROONDA</t>
  </si>
  <si>
    <t>HYUNDAI</t>
  </si>
  <si>
    <t>AIRE ACONDICIONADO</t>
  </si>
  <si>
    <t>COMFORTSTAR</t>
  </si>
  <si>
    <t>Descanso medico Especialista</t>
  </si>
  <si>
    <t>fingaride</t>
  </si>
  <si>
    <t>Descanso medico emergencia</t>
  </si>
  <si>
    <t>HME-372-1129</t>
  </si>
  <si>
    <t>HME-372-1130</t>
  </si>
  <si>
    <t>HME-372-1131</t>
  </si>
  <si>
    <t>HME-372-1132</t>
  </si>
  <si>
    <t>HME-372-1133</t>
  </si>
  <si>
    <t>HME-372-1134</t>
  </si>
  <si>
    <t>HME-372-1135</t>
  </si>
  <si>
    <t>HME-372-1136</t>
  </si>
  <si>
    <t>HME-372-1137</t>
  </si>
  <si>
    <t>HME-372-1138</t>
  </si>
  <si>
    <t>HME-372-1139</t>
  </si>
  <si>
    <t>HME-372-1140</t>
  </si>
  <si>
    <t>HME-372-1141</t>
  </si>
  <si>
    <t>HME-372-1142</t>
  </si>
  <si>
    <t>HME-372-1143</t>
  </si>
  <si>
    <t>HME-372-1144</t>
  </si>
  <si>
    <t>HME-372-1145</t>
  </si>
  <si>
    <t>HME-372-1146</t>
  </si>
  <si>
    <t>HME-372-1147</t>
  </si>
  <si>
    <t>HME-372-1148</t>
  </si>
  <si>
    <t>HME-372-1149</t>
  </si>
  <si>
    <t>HME-372-1150</t>
  </si>
  <si>
    <t>HME-372-1151</t>
  </si>
  <si>
    <t>HME-372-1152</t>
  </si>
  <si>
    <t>HME-372-1153</t>
  </si>
  <si>
    <t>HME-372-1154</t>
  </si>
  <si>
    <t>dell</t>
  </si>
  <si>
    <t>cpu</t>
  </si>
  <si>
    <t>monitor</t>
  </si>
  <si>
    <t>GINECOLOGIA OBSTETRICIA</t>
  </si>
  <si>
    <t xml:space="preserve">SILLA </t>
  </si>
  <si>
    <t>TRATAMIENTO DE AGUA</t>
  </si>
  <si>
    <t>BANCO DE 3 PERSONAS</t>
  </si>
  <si>
    <t>CARPA BLANCA</t>
  </si>
  <si>
    <t>CONSULTORIO TB</t>
  </si>
  <si>
    <t>LOCKER</t>
  </si>
  <si>
    <t>SILLA PLASTICA</t>
  </si>
  <si>
    <t>HME-372-1155</t>
  </si>
  <si>
    <t>HME-372-1156</t>
  </si>
  <si>
    <t>HME-372-1157</t>
  </si>
  <si>
    <t>HME-372-1158</t>
  </si>
  <si>
    <t>HME-372-1159</t>
  </si>
  <si>
    <t>HME-372-1160</t>
  </si>
  <si>
    <t>HME-372-1161</t>
  </si>
  <si>
    <t>HME-372-1162</t>
  </si>
  <si>
    <t>HME-372-1163</t>
  </si>
  <si>
    <t>HME-372-1164</t>
  </si>
  <si>
    <t>HME-372-1165</t>
  </si>
  <si>
    <t>HME-372-1166</t>
  </si>
  <si>
    <t>HME-372-1167</t>
  </si>
  <si>
    <t>HME-372-1168</t>
  </si>
  <si>
    <t>HME-372-1169</t>
  </si>
  <si>
    <t>DEPARTAMENTO ENFERMERIA</t>
  </si>
  <si>
    <t>HP COLOR LASER JET PRO MFP M281fdw</t>
  </si>
  <si>
    <t>AMERICAN</t>
  </si>
  <si>
    <t>OSTER</t>
  </si>
  <si>
    <t>ASIENTO AZUL DE ESPERA GRANDE</t>
  </si>
  <si>
    <t>ASIENTO AZUL DE ESPERA PEQUEñO</t>
  </si>
  <si>
    <t>EXTINTOR LOBBY</t>
  </si>
  <si>
    <t>CONO GRANDE</t>
  </si>
  <si>
    <t>COMPRAS</t>
  </si>
  <si>
    <t>HME-372-1170</t>
  </si>
  <si>
    <t>HME-372-1171</t>
  </si>
  <si>
    <t>HME-372-1172</t>
  </si>
  <si>
    <t>HME-372-1173</t>
  </si>
  <si>
    <t>HME-372-1174</t>
  </si>
  <si>
    <t>HME-372-1175</t>
  </si>
  <si>
    <t>HME-372-1176</t>
  </si>
  <si>
    <t>HME-372-1177</t>
  </si>
  <si>
    <t>HME-372-1178</t>
  </si>
  <si>
    <t>HME-372-1179</t>
  </si>
  <si>
    <t>HME-372-1180</t>
  </si>
  <si>
    <t>HME-372-1181</t>
  </si>
  <si>
    <t>HME-372-1182</t>
  </si>
  <si>
    <t>HME-372-1183</t>
  </si>
  <si>
    <t>HME-372-1184</t>
  </si>
  <si>
    <t>HME-372-1185</t>
  </si>
  <si>
    <t>HME-372-1186</t>
  </si>
  <si>
    <t>HME-372-1187</t>
  </si>
  <si>
    <t>HME-372-1188</t>
  </si>
  <si>
    <t>HME-372-1189</t>
  </si>
  <si>
    <t>HME-372-1190</t>
  </si>
  <si>
    <t>HME-372-1191</t>
  </si>
  <si>
    <t>HME-372-1192</t>
  </si>
  <si>
    <t>HME-372-1193</t>
  </si>
  <si>
    <t>HME-372-1194</t>
  </si>
  <si>
    <t>HME-372-1195</t>
  </si>
  <si>
    <t>HME-372-1196</t>
  </si>
  <si>
    <t>HME-372-1197</t>
  </si>
  <si>
    <t>HME-372-1198</t>
  </si>
  <si>
    <t>HME-372-1199</t>
  </si>
  <si>
    <t>HME-372-1200</t>
  </si>
  <si>
    <t>HME-372-1201</t>
  </si>
  <si>
    <t>HME-372-1202</t>
  </si>
  <si>
    <t>HME-372-1203</t>
  </si>
  <si>
    <t>HME-372-1204</t>
  </si>
  <si>
    <t>HME-372-1205</t>
  </si>
  <si>
    <t>HME-372-1206</t>
  </si>
  <si>
    <t>HME-372-1207</t>
  </si>
  <si>
    <t>HME-372-1208</t>
  </si>
  <si>
    <t>COLOR LASER JET PRO MFP</t>
  </si>
  <si>
    <t>M281DW</t>
  </si>
  <si>
    <t>EPIDEMILOGIA</t>
  </si>
  <si>
    <t>SILLA DE OFICINA DE ESPERA</t>
  </si>
  <si>
    <t>SILLA DE OFCINA</t>
  </si>
  <si>
    <t>CONTABILIDAD</t>
  </si>
  <si>
    <t>CALCULADORA</t>
  </si>
  <si>
    <t>IPECS</t>
  </si>
  <si>
    <t>WPT-150</t>
  </si>
  <si>
    <t>NACIDOS VIVOS</t>
  </si>
  <si>
    <t>EXTINTOR VACUNA</t>
  </si>
  <si>
    <t>VACUNA</t>
  </si>
  <si>
    <t>ASIENTO PARA 3 PERSONAS</t>
  </si>
  <si>
    <t xml:space="preserve">MESA </t>
  </si>
  <si>
    <t>HME-372-1209</t>
  </si>
  <si>
    <t>HME-372-1210</t>
  </si>
  <si>
    <t>HME-372-1211</t>
  </si>
  <si>
    <t>HME-372-1212</t>
  </si>
  <si>
    <t>HME-372-1213</t>
  </si>
  <si>
    <t>HME-372-1214</t>
  </si>
  <si>
    <t>HME-372-1215</t>
  </si>
  <si>
    <t>HME-372-1216</t>
  </si>
  <si>
    <t>HME-372-1217</t>
  </si>
  <si>
    <t>HME-372-1218</t>
  </si>
  <si>
    <t>HME-372-1219</t>
  </si>
  <si>
    <t>HME-372-1220</t>
  </si>
  <si>
    <t>HME-372-1221</t>
  </si>
  <si>
    <t>HME-372-1222</t>
  </si>
  <si>
    <t>HME-372-1223</t>
  </si>
  <si>
    <t>HME-372-1224</t>
  </si>
  <si>
    <t>HME-372-1225</t>
  </si>
  <si>
    <t>HME-372-1226</t>
  </si>
  <si>
    <t>HME-372-1227</t>
  </si>
  <si>
    <t>HME-372-1228</t>
  </si>
  <si>
    <t>HME-372-1229</t>
  </si>
  <si>
    <t>HME-372-1230</t>
  </si>
  <si>
    <t>HME-372-1231</t>
  </si>
  <si>
    <t>HME-372-1232</t>
  </si>
  <si>
    <t>HME-372-1233</t>
  </si>
  <si>
    <t>HME-372-1234</t>
  </si>
  <si>
    <t>HME-372-1235</t>
  </si>
  <si>
    <t>HME-372-1236</t>
  </si>
  <si>
    <t>HME-372-1237</t>
  </si>
  <si>
    <t>HME-372-1238</t>
  </si>
  <si>
    <t>HME-372-1239</t>
  </si>
  <si>
    <t>HME-372-1240</t>
  </si>
  <si>
    <t>HME-372-1241</t>
  </si>
  <si>
    <t>HME-372-1242</t>
  </si>
  <si>
    <t>HME-372-1243</t>
  </si>
  <si>
    <t>HME-372-1244</t>
  </si>
  <si>
    <t>HME-372-1245</t>
  </si>
  <si>
    <t>HME-372-1246</t>
  </si>
  <si>
    <t>HME-372-1247</t>
  </si>
  <si>
    <t>HME-372-1248</t>
  </si>
  <si>
    <t>HME-372-1249</t>
  </si>
  <si>
    <t>HME-372-1250</t>
  </si>
  <si>
    <t>HME-372-1251</t>
  </si>
  <si>
    <t>HME-372-1252</t>
  </si>
  <si>
    <t>HME-372-1253</t>
  </si>
  <si>
    <t>HME-372-1254</t>
  </si>
  <si>
    <t>HME-372-1255</t>
  </si>
  <si>
    <t>HME-372-1256</t>
  </si>
  <si>
    <t>HME-372-1257</t>
  </si>
  <si>
    <t>HME-372-1258</t>
  </si>
  <si>
    <t>HME-372-1259</t>
  </si>
  <si>
    <t>HME-372-1260</t>
  </si>
  <si>
    <t>HME-372-1261</t>
  </si>
  <si>
    <t>HME-372-1262</t>
  </si>
  <si>
    <t>HME-372-1263</t>
  </si>
  <si>
    <t>HME-372-1264</t>
  </si>
  <si>
    <t>HME-372-1265</t>
  </si>
  <si>
    <t>HME-372-1266</t>
  </si>
  <si>
    <t>HME-372-1267</t>
  </si>
  <si>
    <t>HME-372-1268</t>
  </si>
  <si>
    <t>HME-372-1269</t>
  </si>
  <si>
    <t>HME-372-1270</t>
  </si>
  <si>
    <t>HME-372-1271</t>
  </si>
  <si>
    <t>HME-372-1272</t>
  </si>
  <si>
    <t>HME-372-1273</t>
  </si>
  <si>
    <t>HME-372-1274</t>
  </si>
  <si>
    <t>HME-372-1275</t>
  </si>
  <si>
    <t>HME-372-1276</t>
  </si>
  <si>
    <t>HME-372-1277</t>
  </si>
  <si>
    <t>HME-372-1278</t>
  </si>
  <si>
    <t>HME-372-1279</t>
  </si>
  <si>
    <t>HME-372-1280</t>
  </si>
  <si>
    <t>HME-372-173</t>
  </si>
  <si>
    <t>HME-372-174</t>
  </si>
  <si>
    <t>HME-372-175</t>
  </si>
  <si>
    <t>HME-372-176</t>
  </si>
  <si>
    <t>HME-372-217</t>
  </si>
  <si>
    <t>HME-372-410</t>
  </si>
  <si>
    <t>HME-372-411</t>
  </si>
  <si>
    <t>HME-372-412</t>
  </si>
  <si>
    <t>HME-372-413</t>
  </si>
  <si>
    <t>HME-372-414</t>
  </si>
  <si>
    <t>HME-372-415</t>
  </si>
  <si>
    <t>HME-372-416</t>
  </si>
  <si>
    <t>HME-372-417</t>
  </si>
  <si>
    <t>HME-372-418</t>
  </si>
  <si>
    <t>HME-372-419</t>
  </si>
  <si>
    <t>HME-372-478</t>
  </si>
  <si>
    <t>HME-372-5217</t>
  </si>
  <si>
    <t>HME-372-5218</t>
  </si>
  <si>
    <t>HME-372-5219</t>
  </si>
  <si>
    <t>HME-372-5220</t>
  </si>
  <si>
    <t>HME-372-5221</t>
  </si>
  <si>
    <t>HME-372-936</t>
  </si>
  <si>
    <t>372-00565</t>
  </si>
  <si>
    <t>ODONTOLOGIA</t>
  </si>
  <si>
    <t>TUTTNAWER</t>
  </si>
  <si>
    <t>AMARGADOR NUEVO</t>
  </si>
  <si>
    <t>AMARGADOR VIEJO</t>
  </si>
  <si>
    <t>D-650</t>
  </si>
  <si>
    <t>VENTURA MIX</t>
  </si>
  <si>
    <t>MEGATOSCOPIO DENTAL</t>
  </si>
  <si>
    <t>RAYOS X DENTAL</t>
  </si>
  <si>
    <t>CORIX 70 JUNIOR DIGITAL</t>
  </si>
  <si>
    <t>UNIDAD DENTAL</t>
  </si>
  <si>
    <t>EXTINTOR ODONTOLOGIA</t>
  </si>
  <si>
    <t>CRISTOFOLI VITALE  CLASS</t>
  </si>
  <si>
    <t>OMRON  INTELLI SENSE</t>
  </si>
  <si>
    <t>HME-372-1281</t>
  </si>
  <si>
    <t>HME-372-1282</t>
  </si>
  <si>
    <t>HME-372-1283</t>
  </si>
  <si>
    <t>HME-372-1284</t>
  </si>
  <si>
    <t>HME-372-1285</t>
  </si>
  <si>
    <t>HME-372-1286</t>
  </si>
  <si>
    <t>HME-372-1287</t>
  </si>
  <si>
    <t>HME-372-1288</t>
  </si>
  <si>
    <t>HME-372-1289</t>
  </si>
  <si>
    <t>HME-372-1290</t>
  </si>
  <si>
    <t>HME-372-1291</t>
  </si>
  <si>
    <t>HME-372-1292</t>
  </si>
  <si>
    <t>HME-372-1293</t>
  </si>
  <si>
    <t>HME-372-1294</t>
  </si>
  <si>
    <t>HME-372-1295</t>
  </si>
  <si>
    <t>HME-372-1296</t>
  </si>
  <si>
    <t>HME-372-1297</t>
  </si>
  <si>
    <t>HME-372-1298</t>
  </si>
  <si>
    <t>HME-372-1299</t>
  </si>
  <si>
    <t>HME-372-1300</t>
  </si>
  <si>
    <t>HME-372-1301</t>
  </si>
  <si>
    <t>HME-372-1302</t>
  </si>
  <si>
    <t>HME-372-1303</t>
  </si>
  <si>
    <t>HME-372-1304</t>
  </si>
  <si>
    <t>HME-372-1305</t>
  </si>
  <si>
    <t>HME-372-1306</t>
  </si>
  <si>
    <t>HME-372-1307</t>
  </si>
  <si>
    <t>HME-372-1308</t>
  </si>
  <si>
    <t>HME-372-1309</t>
  </si>
  <si>
    <t>HME-372-1310</t>
  </si>
  <si>
    <t>HME-372-1311</t>
  </si>
  <si>
    <t>HME-372-1312</t>
  </si>
  <si>
    <t>HME-372-1313</t>
  </si>
  <si>
    <t>HME-372-1314</t>
  </si>
  <si>
    <t>HME-372-1315</t>
  </si>
  <si>
    <t>HME-372-1316</t>
  </si>
  <si>
    <t>FRIGIDARE</t>
  </si>
  <si>
    <t>DIRECCION</t>
  </si>
  <si>
    <t>DESPENSA DE OFICINA</t>
  </si>
  <si>
    <t>OMAR</t>
  </si>
  <si>
    <t>SILLLA DE ESPERA</t>
  </si>
  <si>
    <t>JABONERA</t>
  </si>
  <si>
    <t>SILLLA DE OFICINA</t>
  </si>
  <si>
    <t>HME-372-1317</t>
  </si>
  <si>
    <t>HME-372-1318</t>
  </si>
  <si>
    <t>HME-372-1319</t>
  </si>
  <si>
    <t>HME-372-1320</t>
  </si>
  <si>
    <t>HME-372-1321</t>
  </si>
  <si>
    <t>HME-372-1322</t>
  </si>
  <si>
    <t>HME-372-1323</t>
  </si>
  <si>
    <t>HME-372-1324</t>
  </si>
  <si>
    <t>HME-372-1325</t>
  </si>
  <si>
    <t>HME-372-1326</t>
  </si>
  <si>
    <t>HME-372-1327</t>
  </si>
  <si>
    <t>HME-372-1328</t>
  </si>
  <si>
    <t>HME-372-1329</t>
  </si>
  <si>
    <t>yuwell infrared thermometer</t>
  </si>
  <si>
    <t>Descargo</t>
  </si>
  <si>
    <t xml:space="preserve">Pie DE SUERO </t>
  </si>
  <si>
    <t>372-00388</t>
  </si>
  <si>
    <t>HME-372-1330</t>
  </si>
  <si>
    <t>JIBIMED LS-50HD</t>
  </si>
  <si>
    <t>19L-0570</t>
  </si>
  <si>
    <t>HME-372-1331</t>
  </si>
  <si>
    <t>Silla de escritorio</t>
  </si>
  <si>
    <t>Set de equipo de cirujia Usado</t>
  </si>
</sst>
</file>

<file path=xl/styles.xml><?xml version="1.0" encoding="utf-8"?>
<styleSheet xmlns="http://schemas.openxmlformats.org/spreadsheetml/2006/main">
  <numFmts count="2">
    <numFmt numFmtId="43" formatCode="_-* #,##0.00\ _€_-;\-* #,##0.00\ _€_-;_-* &quot;-&quot;??\ _€_-;_-@_-"/>
    <numFmt numFmtId="164" formatCode="_(* #,##0.00_);_(* \(#,##0.00\);_(* &quot;-&quot;??_);_(@_)"/>
  </numFmts>
  <fonts count="62">
    <font>
      <sz val="11"/>
      <color theme="1"/>
      <name val="Calibri"/>
      <family val="2"/>
      <scheme val="minor"/>
    </font>
    <font>
      <sz val="11"/>
      <color theme="1"/>
      <name val="Calibri"/>
      <family val="2"/>
      <scheme val="minor"/>
    </font>
    <font>
      <sz val="10"/>
      <name val="Arial"/>
      <family val="2"/>
    </font>
    <font>
      <sz val="10"/>
      <name val="Arial"/>
      <family val="2"/>
    </font>
    <font>
      <b/>
      <sz val="10"/>
      <name val="Calibri"/>
      <family val="2"/>
      <scheme val="minor"/>
    </font>
    <font>
      <sz val="10"/>
      <color theme="1"/>
      <name val="Calibri"/>
      <family val="2"/>
      <scheme val="minor"/>
    </font>
    <font>
      <b/>
      <sz val="10"/>
      <color theme="1"/>
      <name val="Calibri"/>
      <family val="2"/>
      <scheme val="minor"/>
    </font>
    <font>
      <sz val="10"/>
      <color theme="1"/>
      <name val="Tw Cen MT"/>
      <family val="2"/>
    </font>
    <font>
      <sz val="18"/>
      <color theme="3"/>
      <name val="Calibri Light"/>
      <family val="2"/>
      <scheme val="major"/>
    </font>
    <font>
      <b/>
      <sz val="11"/>
      <color theme="1"/>
      <name val="Calibri"/>
      <family val="2"/>
      <scheme val="minor"/>
    </font>
    <font>
      <b/>
      <sz val="26"/>
      <color theme="1" tint="0.14996795556505021"/>
      <name val="Bookman Old Style"/>
      <family val="1"/>
    </font>
    <font>
      <sz val="24"/>
      <color theme="1"/>
      <name val="Calibri"/>
      <family val="2"/>
      <scheme val="minor"/>
    </font>
    <font>
      <sz val="18"/>
      <color theme="1"/>
      <name val="Calibri"/>
      <family val="2"/>
      <scheme val="minor"/>
    </font>
    <font>
      <sz val="11"/>
      <color theme="1"/>
      <name val="Constantia"/>
      <family val="1"/>
    </font>
    <font>
      <b/>
      <sz val="12"/>
      <color theme="1"/>
      <name val="Arial"/>
      <family val="2"/>
    </font>
    <font>
      <b/>
      <u/>
      <sz val="12"/>
      <color theme="1"/>
      <name val="Arial"/>
      <family val="2"/>
    </font>
    <font>
      <b/>
      <sz val="12"/>
      <color theme="1"/>
      <name val="Calibri"/>
      <family val="2"/>
      <scheme val="minor"/>
    </font>
    <font>
      <b/>
      <u/>
      <sz val="12"/>
      <color theme="1"/>
      <name val="Calibri"/>
      <family val="2"/>
      <scheme val="minor"/>
    </font>
    <font>
      <sz val="8"/>
      <color theme="1"/>
      <name val="Calibri"/>
      <family val="2"/>
      <scheme val="minor"/>
    </font>
    <font>
      <b/>
      <sz val="14"/>
      <color theme="1"/>
      <name val="Constantia"/>
      <family val="1"/>
    </font>
    <font>
      <sz val="12"/>
      <color theme="1"/>
      <name val="Times New Roman"/>
      <family val="1"/>
    </font>
    <font>
      <sz val="8"/>
      <name val="Calibri"/>
      <family val="2"/>
      <scheme val="minor"/>
    </font>
    <font>
      <sz val="11"/>
      <name val="Calibri"/>
      <family val="2"/>
      <scheme val="minor"/>
    </font>
    <font>
      <sz val="12"/>
      <name val="Times New Roman"/>
      <family val="1"/>
    </font>
    <font>
      <sz val="10"/>
      <name val="Calibri"/>
      <family val="2"/>
      <scheme val="minor"/>
    </font>
    <font>
      <b/>
      <sz val="11"/>
      <color rgb="FFFF0000"/>
      <name val="Calibri"/>
      <family val="2"/>
      <scheme val="minor"/>
    </font>
    <font>
      <b/>
      <sz val="10"/>
      <color rgb="FFFF0000"/>
      <name val="Calibri"/>
      <family val="2"/>
      <scheme val="minor"/>
    </font>
    <font>
      <sz val="11"/>
      <color rgb="FF202124"/>
      <name val="Inherit"/>
    </font>
    <font>
      <b/>
      <sz val="12"/>
      <color rgb="FF000000"/>
      <name val="Calibri"/>
      <family val="2"/>
      <scheme val="minor"/>
    </font>
    <font>
      <sz val="11"/>
      <color rgb="FFFF0000"/>
      <name val="Calibri"/>
      <family val="2"/>
      <scheme val="minor"/>
    </font>
    <font>
      <u/>
      <sz val="11"/>
      <color theme="1"/>
      <name val="Calibri"/>
      <family val="2"/>
      <scheme val="minor"/>
    </font>
    <font>
      <b/>
      <sz val="12"/>
      <color rgb="FFFF0000"/>
      <name val="Times New Roman"/>
      <family val="1"/>
    </font>
    <font>
      <b/>
      <sz val="12"/>
      <color theme="1"/>
      <name val="Times New Roman"/>
      <family val="1"/>
    </font>
    <font>
      <sz val="14"/>
      <color rgb="FF222222"/>
      <name val="Poppins"/>
    </font>
    <font>
      <sz val="12"/>
      <color rgb="FF333333"/>
      <name val="Arial"/>
      <family val="2"/>
    </font>
    <font>
      <sz val="14"/>
      <color rgb="FF333333"/>
      <name val="Skin-market-sans"/>
    </font>
    <font>
      <b/>
      <sz val="11"/>
      <name val="Calibri"/>
      <family val="2"/>
      <scheme val="minor"/>
    </font>
    <font>
      <b/>
      <sz val="20"/>
      <name val="Calibri"/>
      <family val="2"/>
      <scheme val="minor"/>
    </font>
    <font>
      <b/>
      <sz val="20"/>
      <name val="Arial"/>
      <family val="2"/>
    </font>
    <font>
      <b/>
      <sz val="22"/>
      <name val="Calibri"/>
      <family val="2"/>
      <scheme val="minor"/>
    </font>
    <font>
      <b/>
      <sz val="18"/>
      <color rgb="FF111820"/>
      <name val="Arial"/>
      <family val="2"/>
    </font>
    <font>
      <b/>
      <sz val="20"/>
      <color rgb="FF111820"/>
      <name val="Arial"/>
      <family val="2"/>
    </font>
    <font>
      <b/>
      <sz val="20"/>
      <color rgb="FF000000"/>
      <name val="Calibri"/>
      <family val="2"/>
      <scheme val="minor"/>
    </font>
    <font>
      <b/>
      <sz val="20"/>
      <color theme="1"/>
      <name val="Calibri"/>
      <family val="2"/>
      <scheme val="minor"/>
    </font>
    <font>
      <b/>
      <sz val="11"/>
      <color rgb="FFFFC000"/>
      <name val="Calibri"/>
      <family val="2"/>
      <scheme val="minor"/>
    </font>
    <font>
      <b/>
      <sz val="10"/>
      <color rgb="FFFFC000"/>
      <name val="Calibri"/>
      <family val="2"/>
      <scheme val="minor"/>
    </font>
    <font>
      <b/>
      <sz val="20"/>
      <color rgb="FFFFFF00"/>
      <name val="Calibri"/>
      <family val="2"/>
      <scheme val="minor"/>
    </font>
    <font>
      <b/>
      <sz val="11"/>
      <color rgb="FFFFFF00"/>
      <name val="Calibri"/>
      <family val="2"/>
      <scheme val="minor"/>
    </font>
    <font>
      <b/>
      <sz val="10"/>
      <color rgb="FFFFFF00"/>
      <name val="Calibri"/>
      <family val="2"/>
      <scheme val="minor"/>
    </font>
    <font>
      <b/>
      <sz val="20"/>
      <color rgb="FFFFC000"/>
      <name val="Calibri"/>
      <family val="2"/>
      <scheme val="minor"/>
    </font>
    <font>
      <b/>
      <sz val="22"/>
      <color rgb="FFFFC000"/>
      <name val="Calibri"/>
      <family val="2"/>
      <scheme val="minor"/>
    </font>
    <font>
      <b/>
      <sz val="20"/>
      <color theme="1"/>
      <name val="Arial"/>
      <family val="2"/>
    </font>
    <font>
      <b/>
      <sz val="22"/>
      <color theme="1"/>
      <name val="Calibri"/>
      <family val="2"/>
      <scheme val="minor"/>
    </font>
    <font>
      <b/>
      <sz val="20"/>
      <color rgb="FFFF0000"/>
      <name val="Calibri"/>
      <family val="2"/>
      <scheme val="minor"/>
    </font>
    <font>
      <b/>
      <sz val="22"/>
      <color rgb="FFFF0000"/>
      <name val="Calibri"/>
      <family val="2"/>
      <scheme val="minor"/>
    </font>
    <font>
      <sz val="14"/>
      <color theme="1"/>
      <name val="Calibri"/>
      <family val="2"/>
      <scheme val="minor"/>
    </font>
    <font>
      <b/>
      <sz val="14"/>
      <color rgb="FFFF0000"/>
      <name val="Calibri"/>
      <family val="2"/>
      <scheme val="minor"/>
    </font>
    <font>
      <sz val="12"/>
      <color rgb="FF333333"/>
      <name val="Tahoma"/>
      <family val="2"/>
    </font>
    <font>
      <b/>
      <sz val="14"/>
      <color theme="1"/>
      <name val="Calibri"/>
      <family val="2"/>
      <scheme val="minor"/>
    </font>
    <font>
      <b/>
      <sz val="24"/>
      <color theme="1"/>
      <name val="Calibri"/>
      <family val="2"/>
      <scheme val="minor"/>
    </font>
    <font>
      <sz val="20"/>
      <name val="Calibri"/>
      <family val="2"/>
      <scheme val="minor"/>
    </font>
    <font>
      <sz val="22"/>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0"/>
        <bgColor theme="4" tint="0.79998168889431442"/>
      </patternFill>
    </fill>
    <fill>
      <patternFill patternType="solid">
        <fgColor rgb="FFFF0000"/>
        <bgColor theme="4" tint="0.79998168889431442"/>
      </patternFill>
    </fill>
    <fill>
      <patternFill patternType="solid">
        <fgColor rgb="FFFFC000"/>
        <bgColor theme="4" tint="0.79998168889431442"/>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C8FDD"/>
        <bgColor indexed="64"/>
      </patternFill>
    </fill>
    <fill>
      <patternFill patternType="solid">
        <fgColor rgb="FFC00000"/>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2" fillId="0" borderId="0"/>
    <xf numFmtId="43" fontId="1" fillId="0" borderId="0" applyFont="0" applyFill="0" applyBorder="0" applyAlignment="0" applyProtection="0"/>
    <xf numFmtId="0" fontId="1" fillId="0" borderId="0"/>
    <xf numFmtId="0" fontId="1" fillId="0" borderId="0"/>
    <xf numFmtId="0" fontId="3"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xf numFmtId="164" fontId="1" fillId="0" borderId="0" applyFont="0" applyFill="0" applyBorder="0" applyAlignment="0" applyProtection="0"/>
  </cellStyleXfs>
  <cellXfs count="388">
    <xf numFmtId="0" fontId="0" fillId="0" borderId="0" xfId="0"/>
    <xf numFmtId="0" fontId="5" fillId="5" borderId="1" xfId="1" applyFont="1" applyFill="1" applyBorder="1" applyAlignment="1">
      <alignment horizontal="left" vertical="center" wrapText="1"/>
    </xf>
    <xf numFmtId="0" fontId="5" fillId="5" borderId="1" xfId="1" applyFont="1" applyFill="1" applyBorder="1" applyAlignment="1">
      <alignment horizontal="center" vertical="center"/>
    </xf>
    <xf numFmtId="0" fontId="6" fillId="5" borderId="1" xfId="1" applyFont="1" applyFill="1" applyBorder="1" applyAlignment="1">
      <alignment horizontal="center" vertical="center"/>
    </xf>
    <xf numFmtId="0" fontId="5" fillId="5" borderId="1" xfId="1" applyFont="1" applyFill="1" applyBorder="1"/>
    <xf numFmtId="0" fontId="5" fillId="2" borderId="1" xfId="1" applyFont="1" applyFill="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4" fillId="3" borderId="1" xfId="1" applyFont="1" applyFill="1" applyBorder="1" applyAlignment="1">
      <alignment horizontal="center" vertical="center" wrapText="1"/>
    </xf>
    <xf numFmtId="0" fontId="7" fillId="0" borderId="1" xfId="1" applyFont="1" applyBorder="1" applyAlignment="1">
      <alignment horizontal="left" vertical="center" wrapText="1"/>
    </xf>
    <xf numFmtId="0" fontId="5" fillId="5" borderId="1" xfId="1" applyFont="1" applyFill="1" applyBorder="1" applyAlignment="1">
      <alignment wrapText="1"/>
    </xf>
    <xf numFmtId="0" fontId="5" fillId="6"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6" borderId="1" xfId="1" applyFont="1" applyFill="1" applyBorder="1" applyAlignment="1">
      <alignment horizontal="center" vertical="center"/>
    </xf>
    <xf numFmtId="0" fontId="6" fillId="6" borderId="1" xfId="1" applyFont="1" applyFill="1" applyBorder="1" applyAlignment="1">
      <alignment horizontal="center" vertical="center"/>
    </xf>
    <xf numFmtId="0" fontId="5" fillId="6" borderId="1" xfId="1" applyFont="1" applyFill="1" applyBorder="1"/>
    <xf numFmtId="0" fontId="5" fillId="4" borderId="1" xfId="1" applyFont="1" applyFill="1" applyBorder="1" applyAlignment="1">
      <alignment horizontal="center" vertical="center"/>
    </xf>
    <xf numFmtId="0" fontId="5" fillId="4" borderId="1" xfId="1" applyFont="1" applyFill="1" applyBorder="1"/>
    <xf numFmtId="0" fontId="5" fillId="2" borderId="1" xfId="1" applyFont="1" applyFill="1" applyBorder="1" applyAlignment="1">
      <alignment wrapText="1"/>
    </xf>
    <xf numFmtId="0" fontId="5" fillId="6" borderId="1" xfId="1" applyFont="1" applyFill="1" applyBorder="1" applyAlignment="1">
      <alignment wrapText="1"/>
    </xf>
    <xf numFmtId="0" fontId="5" fillId="7" borderId="1" xfId="1" applyFont="1" applyFill="1" applyBorder="1" applyAlignment="1">
      <alignment horizontal="left" vertical="center" wrapText="1"/>
    </xf>
    <xf numFmtId="0" fontId="5" fillId="7" borderId="1" xfId="1" applyFont="1" applyFill="1" applyBorder="1" applyAlignment="1">
      <alignment horizontal="center" vertical="center"/>
    </xf>
    <xf numFmtId="0" fontId="6" fillId="7" borderId="1" xfId="1" applyFont="1" applyFill="1" applyBorder="1" applyAlignment="1">
      <alignment horizontal="center" vertical="center"/>
    </xf>
    <xf numFmtId="0" fontId="5" fillId="8" borderId="1" xfId="1" applyFont="1" applyFill="1" applyBorder="1" applyAlignment="1">
      <alignment horizontal="left" vertical="center" wrapText="1"/>
    </xf>
    <xf numFmtId="0" fontId="5" fillId="8" borderId="1" xfId="1" applyFont="1" applyFill="1" applyBorder="1" applyAlignment="1">
      <alignment wrapText="1"/>
    </xf>
    <xf numFmtId="0" fontId="5" fillId="8" borderId="1" xfId="1" applyFont="1" applyFill="1" applyBorder="1" applyAlignment="1">
      <alignment horizontal="center"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14" fontId="9" fillId="2" borderId="0" xfId="0" applyNumberFormat="1" applyFont="1" applyFill="1" applyAlignment="1">
      <alignment horizontal="center" wrapText="1"/>
    </xf>
    <xf numFmtId="0" fontId="13" fillId="0" borderId="0" xfId="0" applyFont="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xf numFmtId="0" fontId="5" fillId="0" borderId="1" xfId="1" applyFont="1" applyBorder="1" applyAlignment="1">
      <alignment horizontal="center" vertical="center" wrapText="1"/>
    </xf>
    <xf numFmtId="0" fontId="18" fillId="0" borderId="0" xfId="0" applyFont="1" applyAlignment="1">
      <alignment horizontal="center" vertical="center"/>
    </xf>
    <xf numFmtId="0" fontId="20" fillId="0" borderId="1" xfId="0" applyFont="1" applyBorder="1"/>
    <xf numFmtId="0" fontId="0" fillId="0" borderId="0" xfId="0" applyAlignment="1">
      <alignment horizontal="center" wrapText="1"/>
    </xf>
    <xf numFmtId="0" fontId="0" fillId="0" borderId="5" xfId="0" applyBorder="1" applyAlignment="1">
      <alignment horizontal="center"/>
    </xf>
    <xf numFmtId="0" fontId="9" fillId="0" borderId="0" xfId="0" applyFont="1"/>
    <xf numFmtId="0" fontId="22" fillId="0" borderId="1" xfId="0" applyFont="1" applyBorder="1"/>
    <xf numFmtId="0" fontId="10" fillId="10" borderId="0" xfId="8" applyFont="1" applyFill="1" applyBorder="1" applyAlignment="1">
      <alignment horizontal="center" vertical="center" wrapText="1"/>
    </xf>
    <xf numFmtId="3" fontId="11" fillId="10" borderId="0" xfId="0" applyNumberFormat="1" applyFont="1" applyFill="1" applyAlignment="1">
      <alignment horizontal="center"/>
    </xf>
    <xf numFmtId="0" fontId="12" fillId="10" borderId="0" xfId="0" applyFont="1" applyFill="1" applyAlignment="1">
      <alignment horizontal="center" vertical="center" wrapText="1"/>
    </xf>
    <xf numFmtId="14" fontId="9" fillId="10" borderId="0" xfId="0" applyNumberFormat="1" applyFont="1" applyFill="1" applyAlignment="1">
      <alignment horizontal="center" wrapText="1"/>
    </xf>
    <xf numFmtId="0" fontId="0" fillId="10" borderId="0" xfId="0" applyFill="1" applyAlignment="1">
      <alignment horizontal="center"/>
    </xf>
    <xf numFmtId="0" fontId="0" fillId="10" borderId="1" xfId="0" applyFill="1" applyBorder="1"/>
    <xf numFmtId="0" fontId="0" fillId="10" borderId="0" xfId="0" applyFill="1"/>
    <xf numFmtId="0" fontId="22" fillId="2" borderId="1" xfId="0" applyFont="1" applyFill="1" applyBorder="1" applyAlignment="1">
      <alignment horizontal="center"/>
    </xf>
    <xf numFmtId="0" fontId="22" fillId="2" borderId="1" xfId="0" applyFont="1" applyFill="1" applyBorder="1"/>
    <xf numFmtId="0" fontId="22" fillId="2" borderId="0" xfId="0" applyFont="1" applyFill="1"/>
    <xf numFmtId="0" fontId="0" fillId="11" borderId="0" xfId="0" applyFill="1"/>
    <xf numFmtId="0" fontId="0" fillId="2" borderId="1" xfId="0" applyFill="1" applyBorder="1"/>
    <xf numFmtId="0" fontId="0" fillId="2" borderId="0" xfId="0" applyFill="1"/>
    <xf numFmtId="0" fontId="0" fillId="0" borderId="6" xfId="0" applyBorder="1"/>
    <xf numFmtId="0" fontId="0" fillId="2" borderId="1" xfId="0" applyFill="1" applyBorder="1" applyAlignment="1">
      <alignment horizontal="center"/>
    </xf>
    <xf numFmtId="0" fontId="0" fillId="0" borderId="3" xfId="0" applyBorder="1"/>
    <xf numFmtId="0" fontId="0" fillId="0" borderId="2" xfId="0" applyBorder="1"/>
    <xf numFmtId="0" fontId="25" fillId="0" borderId="1" xfId="0" applyFont="1" applyBorder="1"/>
    <xf numFmtId="0" fontId="29" fillId="0" borderId="1" xfId="0" applyFont="1" applyBorder="1"/>
    <xf numFmtId="0" fontId="29" fillId="0" borderId="0" xfId="0" applyFont="1"/>
    <xf numFmtId="0" fontId="25" fillId="9" borderId="1" xfId="0" applyFont="1" applyFill="1" applyBorder="1" applyAlignment="1">
      <alignment horizontal="center"/>
    </xf>
    <xf numFmtId="0" fontId="25" fillId="9" borderId="1" xfId="0" applyFont="1" applyFill="1" applyBorder="1"/>
    <xf numFmtId="0" fontId="0" fillId="0" borderId="4" xfId="0" applyBorder="1"/>
    <xf numFmtId="0" fontId="0" fillId="0" borderId="9" xfId="0" applyBorder="1"/>
    <xf numFmtId="0" fontId="0" fillId="0" borderId="13" xfId="0" applyBorder="1"/>
    <xf numFmtId="0" fontId="5" fillId="12" borderId="1" xfId="1" applyFont="1" applyFill="1" applyBorder="1" applyAlignment="1">
      <alignment horizontal="center" vertical="center" wrapText="1"/>
    </xf>
    <xf numFmtId="0" fontId="0" fillId="12" borderId="1" xfId="0" applyFill="1" applyBorder="1"/>
    <xf numFmtId="0" fontId="0" fillId="12" borderId="1" xfId="0" applyFill="1" applyBorder="1" applyAlignment="1">
      <alignment horizontal="center"/>
    </xf>
    <xf numFmtId="0" fontId="28" fillId="0" borderId="1" xfId="0" applyFont="1" applyBorder="1"/>
    <xf numFmtId="0" fontId="29" fillId="0" borderId="6" xfId="0" applyFont="1" applyBorder="1"/>
    <xf numFmtId="0" fontId="25" fillId="9" borderId="0" xfId="0" applyFont="1" applyFill="1"/>
    <xf numFmtId="0" fontId="9" fillId="0" borderId="1" xfId="0" applyFont="1" applyBorder="1"/>
    <xf numFmtId="0" fontId="34" fillId="12" borderId="1" xfId="0" applyFont="1" applyFill="1" applyBorder="1" applyAlignment="1">
      <alignment horizontal="center"/>
    </xf>
    <xf numFmtId="0" fontId="0" fillId="0" borderId="10" xfId="0" applyBorder="1"/>
    <xf numFmtId="0" fontId="0" fillId="0" borderId="12" xfId="0" applyBorder="1"/>
    <xf numFmtId="0" fontId="25" fillId="0" borderId="0" xfId="0" applyFont="1"/>
    <xf numFmtId="0" fontId="22" fillId="0" borderId="0" xfId="0" applyFont="1"/>
    <xf numFmtId="0" fontId="19" fillId="0" borderId="1" xfId="0" applyFont="1" applyBorder="1" applyAlignment="1">
      <alignment horizontal="center" vertical="center" wrapText="1"/>
    </xf>
    <xf numFmtId="0" fontId="28" fillId="0" borderId="1" xfId="0" applyFont="1" applyBorder="1" applyAlignment="1">
      <alignment horizontal="left" vertical="center" wrapText="1" indent="1"/>
    </xf>
    <xf numFmtId="0" fontId="26" fillId="0" borderId="1" xfId="1" applyFont="1" applyBorder="1" applyAlignment="1">
      <alignment horizontal="center" vertical="center" wrapText="1"/>
    </xf>
    <xf numFmtId="0" fontId="25" fillId="0" borderId="1" xfId="0" applyFont="1" applyBorder="1" applyAlignment="1">
      <alignment horizontal="center"/>
    </xf>
    <xf numFmtId="0" fontId="30" fillId="0" borderId="1" xfId="0" applyFont="1" applyBorder="1" applyAlignment="1">
      <alignment horizontal="center"/>
    </xf>
    <xf numFmtId="0" fontId="29" fillId="14" borderId="2" xfId="0" applyFont="1" applyFill="1" applyBorder="1"/>
    <xf numFmtId="0" fontId="29" fillId="14" borderId="0" xfId="0" applyFont="1" applyFill="1"/>
    <xf numFmtId="0" fontId="29" fillId="14" borderId="10" xfId="0" applyFont="1" applyFill="1" applyBorder="1"/>
    <xf numFmtId="0" fontId="29" fillId="14" borderId="1" xfId="0" applyFont="1" applyFill="1" applyBorder="1"/>
    <xf numFmtId="0" fontId="29" fillId="14" borderId="9" xfId="0" applyFont="1" applyFill="1" applyBorder="1"/>
    <xf numFmtId="0" fontId="29" fillId="14" borderId="3" xfId="0" applyFont="1" applyFill="1" applyBorder="1"/>
    <xf numFmtId="0" fontId="29" fillId="14" borderId="12" xfId="0" applyFont="1" applyFill="1" applyBorder="1"/>
    <xf numFmtId="0" fontId="0" fillId="9" borderId="1" xfId="0" applyFill="1" applyBorder="1" applyAlignment="1">
      <alignment horizontal="center"/>
    </xf>
    <xf numFmtId="0" fontId="0" fillId="9" borderId="1" xfId="0" applyFill="1" applyBorder="1"/>
    <xf numFmtId="0" fontId="0" fillId="9" borderId="0" xfId="0" applyFill="1"/>
    <xf numFmtId="0" fontId="0" fillId="9" borderId="9" xfId="0" applyFill="1" applyBorder="1"/>
    <xf numFmtId="0" fontId="0" fillId="4" borderId="2" xfId="0" applyFill="1" applyBorder="1"/>
    <xf numFmtId="0" fontId="0" fillId="4" borderId="1" xfId="0" applyFill="1" applyBorder="1" applyAlignment="1">
      <alignment horizontal="center"/>
    </xf>
    <xf numFmtId="0" fontId="0" fillId="4" borderId="1" xfId="0" applyFill="1" applyBorder="1"/>
    <xf numFmtId="0" fontId="0" fillId="4" borderId="0" xfId="0" applyFill="1"/>
    <xf numFmtId="0" fontId="0" fillId="4" borderId="9" xfId="0" applyFill="1" applyBorder="1"/>
    <xf numFmtId="0" fontId="0" fillId="4" borderId="10" xfId="0" applyFill="1" applyBorder="1"/>
    <xf numFmtId="0" fontId="34" fillId="9" borderId="1" xfId="0" applyFont="1" applyFill="1" applyBorder="1" applyAlignment="1">
      <alignment horizontal="center"/>
    </xf>
    <xf numFmtId="164" fontId="37" fillId="0" borderId="5" xfId="9" applyFont="1" applyFill="1" applyBorder="1" applyAlignment="1">
      <alignment horizontal="center"/>
    </xf>
    <xf numFmtId="0" fontId="9" fillId="12" borderId="1" xfId="0" applyFont="1" applyFill="1" applyBorder="1" applyAlignment="1">
      <alignment horizontal="center"/>
    </xf>
    <xf numFmtId="164" fontId="39" fillId="0" borderId="0" xfId="9" applyFont="1" applyFill="1" applyBorder="1" applyAlignment="1">
      <alignment horizontal="center"/>
    </xf>
    <xf numFmtId="164" fontId="37" fillId="0" borderId="0" xfId="9" applyFont="1" applyFill="1" applyBorder="1" applyAlignment="1">
      <alignment horizontal="center"/>
    </xf>
    <xf numFmtId="0" fontId="35" fillId="0" borderId="1" xfId="0" applyFont="1" applyBorder="1" applyAlignment="1">
      <alignment horizontal="center"/>
    </xf>
    <xf numFmtId="164" fontId="37" fillId="0" borderId="17" xfId="9" applyFont="1" applyFill="1" applyBorder="1" applyAlignment="1">
      <alignment horizontal="center"/>
    </xf>
    <xf numFmtId="164" fontId="39" fillId="0" borderId="1" xfId="9" applyFont="1" applyFill="1" applyBorder="1"/>
    <xf numFmtId="164" fontId="43" fillId="0" borderId="1" xfId="9" applyFont="1" applyFill="1" applyBorder="1" applyAlignment="1">
      <alignment horizontal="center"/>
    </xf>
    <xf numFmtId="164" fontId="39" fillId="0" borderId="5" xfId="9" applyFont="1" applyFill="1" applyBorder="1" applyAlignment="1">
      <alignment horizontal="center"/>
    </xf>
    <xf numFmtId="164" fontId="39" fillId="0" borderId="17" xfId="9" applyFont="1" applyFill="1" applyBorder="1" applyAlignment="1">
      <alignment horizontal="center"/>
    </xf>
    <xf numFmtId="0" fontId="4" fillId="0" borderId="1" xfId="1" applyFont="1" applyBorder="1" applyAlignment="1">
      <alignment horizontal="center" vertical="center" wrapText="1"/>
    </xf>
    <xf numFmtId="0" fontId="19" fillId="10" borderId="1" xfId="0" applyFont="1" applyFill="1" applyBorder="1" applyAlignment="1">
      <alignment horizontal="center" vertical="center" wrapText="1"/>
    </xf>
    <xf numFmtId="164" fontId="38" fillId="0" borderId="1" xfId="9" applyFont="1" applyFill="1" applyBorder="1" applyAlignment="1">
      <alignment horizontal="center"/>
    </xf>
    <xf numFmtId="164" fontId="43" fillId="0" borderId="1" xfId="0" applyNumberFormat="1" applyFont="1" applyBorder="1" applyAlignment="1">
      <alignment horizontal="center"/>
    </xf>
    <xf numFmtId="164" fontId="40" fillId="0" borderId="1" xfId="9" applyFont="1" applyFill="1" applyBorder="1"/>
    <xf numFmtId="164" fontId="41" fillId="0" borderId="1" xfId="9" applyFont="1" applyFill="1" applyBorder="1" applyAlignment="1">
      <alignment horizontal="center"/>
    </xf>
    <xf numFmtId="4" fontId="42" fillId="0" borderId="1" xfId="0" applyNumberFormat="1" applyFont="1" applyBorder="1"/>
    <xf numFmtId="0" fontId="22" fillId="10" borderId="1" xfId="0" applyFont="1" applyFill="1" applyBorder="1" applyAlignment="1">
      <alignment horizontal="center"/>
    </xf>
    <xf numFmtId="0" fontId="22" fillId="0" borderId="1" xfId="0" applyFont="1" applyBorder="1" applyAlignment="1">
      <alignment horizontal="center"/>
    </xf>
    <xf numFmtId="0" fontId="27" fillId="12" borderId="1" xfId="0" applyFont="1" applyFill="1" applyBorder="1" applyAlignment="1">
      <alignment horizontal="left" vertical="center"/>
    </xf>
    <xf numFmtId="0" fontId="25" fillId="0" borderId="6" xfId="0" applyFont="1" applyBorder="1"/>
    <xf numFmtId="0" fontId="29" fillId="9" borderId="1" xfId="0" applyFont="1" applyFill="1" applyBorder="1" applyAlignment="1">
      <alignment horizontal="center"/>
    </xf>
    <xf numFmtId="0" fontId="0" fillId="0" borderId="9" xfId="0" applyBorder="1" applyAlignment="1">
      <alignment horizontal="center"/>
    </xf>
    <xf numFmtId="0" fontId="9" fillId="0" borderId="9" xfId="0" applyFont="1" applyBorder="1" applyAlignment="1">
      <alignment horizontal="center"/>
    </xf>
    <xf numFmtId="0" fontId="9" fillId="0" borderId="9" xfId="0" applyFont="1" applyBorder="1"/>
    <xf numFmtId="0" fontId="33" fillId="0" borderId="1" xfId="0" applyFont="1" applyBorder="1" applyAlignment="1">
      <alignment horizontal="center" vertical="center" wrapText="1"/>
    </xf>
    <xf numFmtId="0" fontId="9" fillId="0" borderId="1" xfId="0" applyFont="1" applyBorder="1" applyAlignment="1">
      <alignment horizontal="center"/>
    </xf>
    <xf numFmtId="14" fontId="9" fillId="0" borderId="0" xfId="0" applyNumberFormat="1" applyFont="1" applyAlignment="1">
      <alignment wrapText="1"/>
    </xf>
    <xf numFmtId="49" fontId="0" fillId="0" borderId="0" xfId="0" applyNumberFormat="1"/>
    <xf numFmtId="49" fontId="19" fillId="0" borderId="1" xfId="0" applyNumberFormat="1" applyFont="1" applyBorder="1" applyAlignment="1">
      <alignment horizontal="center" vertical="center" wrapText="1"/>
    </xf>
    <xf numFmtId="0" fontId="31" fillId="0" borderId="1" xfId="0" applyFont="1" applyBorder="1"/>
    <xf numFmtId="0" fontId="23" fillId="0" borderId="1" xfId="0" applyFont="1" applyBorder="1"/>
    <xf numFmtId="14" fontId="9" fillId="0" borderId="0" xfId="0" applyNumberFormat="1" applyFont="1" applyAlignment="1">
      <alignment horizontal="center" wrapText="1"/>
    </xf>
    <xf numFmtId="49" fontId="0" fillId="0" borderId="0" xfId="0" applyNumberFormat="1" applyAlignment="1">
      <alignment horizontal="center"/>
    </xf>
    <xf numFmtId="0" fontId="24" fillId="0" borderId="1" xfId="1" applyFont="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xf>
    <xf numFmtId="0" fontId="0" fillId="13" borderId="8" xfId="0" applyFill="1" applyBorder="1"/>
    <xf numFmtId="0" fontId="0" fillId="13" borderId="1" xfId="0" applyFill="1" applyBorder="1"/>
    <xf numFmtId="164" fontId="37" fillId="13" borderId="1" xfId="9" applyFont="1" applyFill="1" applyBorder="1" applyAlignment="1">
      <alignment horizontal="center"/>
    </xf>
    <xf numFmtId="164" fontId="39" fillId="13" borderId="1" xfId="9" applyFont="1" applyFill="1" applyBorder="1" applyAlignment="1">
      <alignment horizontal="center"/>
    </xf>
    <xf numFmtId="0" fontId="0" fillId="13" borderId="0" xfId="0" applyFill="1"/>
    <xf numFmtId="0" fontId="0" fillId="13" borderId="11" xfId="0" applyFill="1" applyBorder="1"/>
    <xf numFmtId="0" fontId="0" fillId="13" borderId="7" xfId="0" applyFill="1" applyBorder="1"/>
    <xf numFmtId="0" fontId="9" fillId="13" borderId="8" xfId="0" applyFont="1" applyFill="1" applyBorder="1"/>
    <xf numFmtId="0" fontId="9" fillId="13" borderId="1" xfId="0" applyFont="1" applyFill="1" applyBorder="1"/>
    <xf numFmtId="0" fontId="9" fillId="13" borderId="0" xfId="0" applyFont="1" applyFill="1"/>
    <xf numFmtId="0" fontId="22" fillId="13" borderId="8" xfId="0" applyFont="1" applyFill="1" applyBorder="1"/>
    <xf numFmtId="0" fontId="22" fillId="13" borderId="1" xfId="0" applyFont="1" applyFill="1" applyBorder="1"/>
    <xf numFmtId="0" fontId="22" fillId="13" borderId="0" xfId="0" applyFont="1" applyFill="1"/>
    <xf numFmtId="0" fontId="0" fillId="13" borderId="9" xfId="0" applyFill="1" applyBorder="1"/>
    <xf numFmtId="0" fontId="25" fillId="13" borderId="8" xfId="0" applyFont="1" applyFill="1" applyBorder="1"/>
    <xf numFmtId="0" fontId="25" fillId="13" borderId="1" xfId="0" applyFont="1" applyFill="1" applyBorder="1"/>
    <xf numFmtId="0" fontId="25" fillId="13" borderId="0" xfId="0" applyFont="1" applyFill="1"/>
    <xf numFmtId="0" fontId="29" fillId="13" borderId="8" xfId="0" applyFont="1" applyFill="1" applyBorder="1"/>
    <xf numFmtId="0" fontId="29" fillId="13" borderId="1" xfId="0" applyFont="1" applyFill="1" applyBorder="1"/>
    <xf numFmtId="0" fontId="29" fillId="13" borderId="0" xfId="0" applyFont="1" applyFill="1"/>
    <xf numFmtId="0" fontId="20" fillId="4" borderId="1" xfId="0" applyFont="1" applyFill="1" applyBorder="1"/>
    <xf numFmtId="0" fontId="5" fillId="4" borderId="1" xfId="1" applyFont="1" applyFill="1" applyBorder="1" applyAlignment="1">
      <alignment horizontal="center" vertical="center" wrapText="1"/>
    </xf>
    <xf numFmtId="164" fontId="37" fillId="4" borderId="1" xfId="9" applyFont="1" applyFill="1" applyBorder="1" applyAlignment="1">
      <alignment horizontal="center"/>
    </xf>
    <xf numFmtId="164" fontId="39" fillId="4" borderId="1" xfId="9" applyFont="1" applyFill="1" applyBorder="1" applyAlignment="1">
      <alignment horizontal="center"/>
    </xf>
    <xf numFmtId="0" fontId="20" fillId="9" borderId="1" xfId="0" applyFont="1" applyFill="1" applyBorder="1"/>
    <xf numFmtId="0" fontId="5" fillId="9" borderId="1" xfId="1" applyFont="1" applyFill="1" applyBorder="1" applyAlignment="1">
      <alignment horizontal="center" vertical="center" wrapText="1"/>
    </xf>
    <xf numFmtId="0" fontId="25" fillId="15" borderId="0" xfId="0" applyFont="1" applyFill="1"/>
    <xf numFmtId="0" fontId="25" fillId="15" borderId="1" xfId="0" applyFont="1" applyFill="1" applyBorder="1"/>
    <xf numFmtId="0" fontId="20" fillId="15" borderId="1" xfId="0" applyFont="1" applyFill="1" applyBorder="1"/>
    <xf numFmtId="0" fontId="26" fillId="15" borderId="1" xfId="1" applyFont="1" applyFill="1" applyBorder="1" applyAlignment="1">
      <alignment horizontal="center" vertical="center" wrapText="1"/>
    </xf>
    <xf numFmtId="0" fontId="25" fillId="15" borderId="1" xfId="0" applyFont="1" applyFill="1" applyBorder="1" applyAlignment="1">
      <alignment horizontal="center"/>
    </xf>
    <xf numFmtId="164" fontId="37" fillId="15" borderId="1" xfId="9" applyFont="1" applyFill="1" applyBorder="1" applyAlignment="1">
      <alignment horizontal="center"/>
    </xf>
    <xf numFmtId="164" fontId="39" fillId="15" borderId="1" xfId="9" applyFont="1" applyFill="1" applyBorder="1" applyAlignment="1">
      <alignment horizontal="center"/>
    </xf>
    <xf numFmtId="0" fontId="25" fillId="15" borderId="9" xfId="0" applyFont="1" applyFill="1" applyBorder="1"/>
    <xf numFmtId="0" fontId="25" fillId="15" borderId="12" xfId="0" applyFont="1" applyFill="1" applyBorder="1"/>
    <xf numFmtId="0" fontId="25" fillId="15" borderId="3" xfId="0" applyFont="1" applyFill="1" applyBorder="1"/>
    <xf numFmtId="0" fontId="29" fillId="15" borderId="0" xfId="0" applyFont="1" applyFill="1"/>
    <xf numFmtId="0" fontId="29" fillId="15" borderId="1" xfId="0" applyFont="1" applyFill="1" applyBorder="1"/>
    <xf numFmtId="0" fontId="29" fillId="15" borderId="1" xfId="0" applyFont="1" applyFill="1" applyBorder="1" applyAlignment="1">
      <alignment horizontal="center"/>
    </xf>
    <xf numFmtId="0" fontId="29" fillId="15" borderId="6" xfId="0" applyFont="1" applyFill="1" applyBorder="1"/>
    <xf numFmtId="0" fontId="29" fillId="15" borderId="9" xfId="0" applyFont="1" applyFill="1" applyBorder="1"/>
    <xf numFmtId="0" fontId="25" fillId="15" borderId="1" xfId="0" applyFont="1" applyFill="1" applyBorder="1" applyAlignment="1">
      <alignment horizontal="center" vertical="center"/>
    </xf>
    <xf numFmtId="0" fontId="0" fillId="15" borderId="0" xfId="0" applyFill="1"/>
    <xf numFmtId="0" fontId="0" fillId="15" borderId="1" xfId="0" applyFill="1" applyBorder="1"/>
    <xf numFmtId="0" fontId="9" fillId="15" borderId="1" xfId="0" applyFont="1" applyFill="1" applyBorder="1" applyAlignment="1">
      <alignment horizontal="center"/>
    </xf>
    <xf numFmtId="0" fontId="0" fillId="15" borderId="6" xfId="0" applyFill="1" applyBorder="1"/>
    <xf numFmtId="0" fontId="25" fillId="15" borderId="6" xfId="0" applyFont="1" applyFill="1" applyBorder="1"/>
    <xf numFmtId="0" fontId="25" fillId="15" borderId="0" xfId="0" applyFont="1" applyFill="1" applyAlignment="1">
      <alignment horizontal="center"/>
    </xf>
    <xf numFmtId="0" fontId="29" fillId="15" borderId="10" xfId="0" applyFont="1" applyFill="1" applyBorder="1"/>
    <xf numFmtId="0" fontId="29" fillId="15" borderId="2" xfId="0" applyFont="1" applyFill="1" applyBorder="1"/>
    <xf numFmtId="0" fontId="29" fillId="15" borderId="12" xfId="0" applyFont="1" applyFill="1" applyBorder="1"/>
    <xf numFmtId="0" fontId="29" fillId="15" borderId="3" xfId="0" applyFont="1" applyFill="1" applyBorder="1"/>
    <xf numFmtId="0" fontId="29" fillId="15" borderId="13" xfId="0" applyFont="1" applyFill="1" applyBorder="1"/>
    <xf numFmtId="0" fontId="29" fillId="15" borderId="4" xfId="0" applyFont="1" applyFill="1" applyBorder="1"/>
    <xf numFmtId="0" fontId="9" fillId="0" borderId="6" xfId="0" applyFont="1" applyBorder="1"/>
    <xf numFmtId="0" fontId="29" fillId="0" borderId="1" xfId="0" applyFont="1" applyBorder="1" applyAlignment="1">
      <alignment horizontal="center"/>
    </xf>
    <xf numFmtId="164" fontId="37" fillId="0" borderId="1" xfId="9" applyFont="1" applyFill="1" applyBorder="1" applyAlignment="1">
      <alignment horizontal="center"/>
    </xf>
    <xf numFmtId="164" fontId="39" fillId="0" borderId="1" xfId="9" applyFont="1" applyFill="1" applyBorder="1" applyAlignment="1">
      <alignment horizontal="center"/>
    </xf>
    <xf numFmtId="164" fontId="51" fillId="0" borderId="1" xfId="9" applyFont="1" applyFill="1" applyBorder="1" applyAlignment="1">
      <alignment horizontal="center"/>
    </xf>
    <xf numFmtId="164" fontId="52" fillId="0" borderId="1" xfId="9" applyFont="1" applyFill="1" applyBorder="1" applyAlignment="1">
      <alignment horizontal="center"/>
    </xf>
    <xf numFmtId="0" fontId="25" fillId="0" borderId="0" xfId="0" applyFont="1" applyAlignment="1">
      <alignment horizontal="center"/>
    </xf>
    <xf numFmtId="0" fontId="45" fillId="17" borderId="1" xfId="1" applyFont="1" applyFill="1" applyBorder="1" applyAlignment="1">
      <alignment horizontal="center" vertical="center" wrapText="1"/>
    </xf>
    <xf numFmtId="0" fontId="44" fillId="17" borderId="1" xfId="0" applyFont="1" applyFill="1" applyBorder="1" applyAlignment="1">
      <alignment horizontal="center"/>
    </xf>
    <xf numFmtId="0" fontId="44" fillId="17" borderId="1" xfId="0" applyFont="1" applyFill="1" applyBorder="1"/>
    <xf numFmtId="164" fontId="49" fillId="17" borderId="1" xfId="9" applyFont="1" applyFill="1" applyBorder="1" applyAlignment="1">
      <alignment horizontal="center"/>
    </xf>
    <xf numFmtId="164" fontId="50" fillId="17" borderId="1" xfId="9" applyFont="1" applyFill="1" applyBorder="1" applyAlignment="1">
      <alignment horizontal="center"/>
    </xf>
    <xf numFmtId="0" fontId="48" fillId="17" borderId="1" xfId="1" applyFont="1" applyFill="1" applyBorder="1" applyAlignment="1">
      <alignment horizontal="center" vertical="center" wrapText="1"/>
    </xf>
    <xf numFmtId="0" fontId="47" fillId="17" borderId="1" xfId="0" applyFont="1" applyFill="1" applyBorder="1" applyAlignment="1">
      <alignment horizontal="center"/>
    </xf>
    <xf numFmtId="0" fontId="47" fillId="17" borderId="1" xfId="0" applyFont="1" applyFill="1" applyBorder="1"/>
    <xf numFmtId="164" fontId="46" fillId="17" borderId="1" xfId="9" applyFont="1" applyFill="1" applyBorder="1" applyAlignment="1">
      <alignment horizontal="center"/>
    </xf>
    <xf numFmtId="164" fontId="53" fillId="0" borderId="1" xfId="9" applyFont="1" applyFill="1" applyBorder="1" applyAlignment="1">
      <alignment horizontal="center"/>
    </xf>
    <xf numFmtId="164" fontId="54" fillId="0" borderId="1" xfId="9" applyFont="1" applyFill="1" applyBorder="1" applyAlignment="1">
      <alignment horizontal="center"/>
    </xf>
    <xf numFmtId="0" fontId="55" fillId="0" borderId="1" xfId="1" applyFont="1" applyBorder="1" applyAlignment="1">
      <alignment horizontal="center" vertical="center" wrapText="1"/>
    </xf>
    <xf numFmtId="0" fontId="55" fillId="9"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55" fillId="8" borderId="1" xfId="1" applyFont="1" applyFill="1" applyBorder="1" applyAlignment="1">
      <alignment horizontal="center" vertical="center" wrapText="1"/>
    </xf>
    <xf numFmtId="0" fontId="0" fillId="8" borderId="1" xfId="0" applyFill="1" applyBorder="1" applyAlignment="1">
      <alignment horizontal="center"/>
    </xf>
    <xf numFmtId="164" fontId="37" fillId="8" borderId="1" xfId="9" applyFont="1" applyFill="1" applyBorder="1" applyAlignment="1">
      <alignment horizontal="center"/>
    </xf>
    <xf numFmtId="164" fontId="39" fillId="8" borderId="1" xfId="9" applyFont="1" applyFill="1" applyBorder="1" applyAlignment="1">
      <alignment horizontal="center"/>
    </xf>
    <xf numFmtId="164" fontId="37" fillId="9" borderId="1" xfId="9" applyFont="1" applyFill="1" applyBorder="1" applyAlignment="1">
      <alignment horizontal="center"/>
    </xf>
    <xf numFmtId="164" fontId="39" fillId="9" borderId="1" xfId="9" applyFont="1" applyFill="1" applyBorder="1" applyAlignment="1">
      <alignment horizontal="center"/>
    </xf>
    <xf numFmtId="0" fontId="0" fillId="8" borderId="1" xfId="0" applyFill="1" applyBorder="1"/>
    <xf numFmtId="0" fontId="9" fillId="8" borderId="1" xfId="0" applyFont="1" applyFill="1" applyBorder="1" applyAlignment="1">
      <alignment horizontal="center"/>
    </xf>
    <xf numFmtId="164" fontId="39" fillId="13" borderId="5" xfId="9" applyFont="1" applyFill="1" applyBorder="1" applyAlignment="1">
      <alignment horizontal="center"/>
    </xf>
    <xf numFmtId="164" fontId="39" fillId="16" borderId="20" xfId="9" applyFont="1" applyFill="1" applyBorder="1" applyAlignment="1">
      <alignment horizontal="center"/>
    </xf>
    <xf numFmtId="0" fontId="0" fillId="13" borderId="2" xfId="0" applyFill="1" applyBorder="1"/>
    <xf numFmtId="164" fontId="37" fillId="13" borderId="2" xfId="9" applyFont="1" applyFill="1" applyBorder="1" applyAlignment="1">
      <alignment horizontal="center"/>
    </xf>
    <xf numFmtId="164" fontId="39" fillId="13" borderId="17" xfId="9" applyFont="1" applyFill="1" applyBorder="1" applyAlignment="1">
      <alignment horizontal="center"/>
    </xf>
    <xf numFmtId="0" fontId="0" fillId="11" borderId="1" xfId="0" applyFill="1" applyBorder="1"/>
    <xf numFmtId="0" fontId="22" fillId="9" borderId="1" xfId="0" applyFont="1" applyFill="1" applyBorder="1"/>
    <xf numFmtId="164" fontId="40" fillId="9" borderId="1" xfId="9" applyFont="1" applyFill="1" applyBorder="1"/>
    <xf numFmtId="164" fontId="39" fillId="9" borderId="5" xfId="9" applyFont="1" applyFill="1" applyBorder="1" applyAlignment="1">
      <alignment horizontal="center"/>
    </xf>
    <xf numFmtId="0" fontId="26" fillId="9" borderId="1" xfId="1" applyFont="1" applyFill="1" applyBorder="1" applyAlignment="1">
      <alignment horizontal="center" vertical="center" wrapText="1"/>
    </xf>
    <xf numFmtId="0" fontId="56" fillId="9" borderId="1" xfId="1" applyFont="1" applyFill="1" applyBorder="1" applyAlignment="1">
      <alignment horizontal="center" vertical="center" wrapText="1"/>
    </xf>
    <xf numFmtId="0" fontId="0" fillId="17" borderId="1" xfId="0" applyFill="1" applyBorder="1"/>
    <xf numFmtId="0" fontId="20" fillId="17" borderId="1" xfId="0" applyFont="1" applyFill="1" applyBorder="1"/>
    <xf numFmtId="0" fontId="5" fillId="17" borderId="1" xfId="1" applyFont="1" applyFill="1" applyBorder="1" applyAlignment="1">
      <alignment horizontal="center" vertical="center" wrapText="1"/>
    </xf>
    <xf numFmtId="0" fontId="55" fillId="17" borderId="1" xfId="1" applyFont="1" applyFill="1" applyBorder="1" applyAlignment="1">
      <alignment horizontal="center" vertical="center" wrapText="1"/>
    </xf>
    <xf numFmtId="0" fontId="0" fillId="17" borderId="1" xfId="0" applyFill="1" applyBorder="1" applyAlignment="1">
      <alignment horizontal="center"/>
    </xf>
    <xf numFmtId="164" fontId="37" fillId="17" borderId="1" xfId="9" applyFont="1" applyFill="1" applyBorder="1" applyAlignment="1">
      <alignment horizontal="center"/>
    </xf>
    <xf numFmtId="164" fontId="39" fillId="17" borderId="1" xfId="9" applyFont="1" applyFill="1" applyBorder="1" applyAlignment="1">
      <alignment horizontal="center"/>
    </xf>
    <xf numFmtId="0" fontId="0" fillId="18" borderId="1" xfId="0" applyFill="1" applyBorder="1"/>
    <xf numFmtId="0" fontId="5" fillId="18" borderId="1" xfId="1" applyFont="1" applyFill="1" applyBorder="1" applyAlignment="1">
      <alignment horizontal="center" vertical="center" wrapText="1"/>
    </xf>
    <xf numFmtId="0" fontId="55" fillId="18" borderId="1" xfId="1" applyFont="1" applyFill="1" applyBorder="1" applyAlignment="1">
      <alignment horizontal="center" vertical="center" wrapText="1"/>
    </xf>
    <xf numFmtId="0" fontId="0" fillId="18" borderId="1" xfId="0" applyFill="1" applyBorder="1" applyAlignment="1">
      <alignment horizontal="center"/>
    </xf>
    <xf numFmtId="164" fontId="37" fillId="18" borderId="1" xfId="9" applyFont="1" applyFill="1" applyBorder="1" applyAlignment="1">
      <alignment horizontal="center"/>
    </xf>
    <xf numFmtId="164" fontId="39" fillId="18" borderId="1" xfId="9" applyFont="1" applyFill="1" applyBorder="1" applyAlignment="1">
      <alignment horizontal="center"/>
    </xf>
    <xf numFmtId="0" fontId="55" fillId="4" borderId="1" xfId="1" applyFont="1" applyFill="1" applyBorder="1" applyAlignment="1">
      <alignment horizontal="center" vertical="center" wrapText="1"/>
    </xf>
    <xf numFmtId="0" fontId="0" fillId="0" borderId="5" xfId="0" applyBorder="1"/>
    <xf numFmtId="164" fontId="39" fillId="17" borderId="5" xfId="9" applyFont="1" applyFill="1" applyBorder="1" applyAlignment="1">
      <alignment horizontal="center"/>
    </xf>
    <xf numFmtId="0" fontId="0" fillId="2" borderId="5" xfId="0" applyFill="1" applyBorder="1"/>
    <xf numFmtId="0" fontId="22" fillId="0" borderId="5" xfId="0" applyFont="1" applyBorder="1"/>
    <xf numFmtId="0" fontId="25" fillId="0" borderId="5" xfId="0" applyFont="1" applyBorder="1"/>
    <xf numFmtId="0" fontId="0" fillId="4" borderId="5" xfId="0" applyFill="1" applyBorder="1"/>
    <xf numFmtId="0" fontId="0" fillId="9" borderId="5" xfId="0" applyFill="1" applyBorder="1"/>
    <xf numFmtId="164" fontId="39" fillId="15" borderId="5" xfId="9" applyFont="1" applyFill="1" applyBorder="1" applyAlignment="1">
      <alignment horizontal="center"/>
    </xf>
    <xf numFmtId="0" fontId="0" fillId="8" borderId="9" xfId="0" applyFill="1" applyBorder="1"/>
    <xf numFmtId="0" fontId="25" fillId="9" borderId="9" xfId="0" applyFont="1" applyFill="1" applyBorder="1" applyAlignment="1">
      <alignment horizontal="center"/>
    </xf>
    <xf numFmtId="0" fontId="0" fillId="18" borderId="9" xfId="0" applyFill="1" applyBorder="1"/>
    <xf numFmtId="0" fontId="0" fillId="17" borderId="9" xfId="0" applyFill="1" applyBorder="1"/>
    <xf numFmtId="0" fontId="9" fillId="13" borderId="9" xfId="0" applyFont="1" applyFill="1" applyBorder="1"/>
    <xf numFmtId="0" fontId="22" fillId="0" borderId="9" xfId="0" applyFont="1" applyBorder="1"/>
    <xf numFmtId="0" fontId="22" fillId="13" borderId="9" xfId="0" applyFont="1" applyFill="1" applyBorder="1"/>
    <xf numFmtId="0" fontId="25" fillId="0" borderId="9" xfId="0" applyFont="1" applyBorder="1"/>
    <xf numFmtId="0" fontId="25" fillId="13" borderId="9" xfId="0" applyFont="1" applyFill="1" applyBorder="1"/>
    <xf numFmtId="0" fontId="29" fillId="13" borderId="9" xfId="0" applyFont="1" applyFill="1" applyBorder="1"/>
    <xf numFmtId="0" fontId="29" fillId="0" borderId="9" xfId="0" applyFont="1" applyBorder="1"/>
    <xf numFmtId="0" fontId="25" fillId="15" borderId="9" xfId="0" applyFont="1" applyFill="1" applyBorder="1" applyAlignment="1">
      <alignment horizontal="center"/>
    </xf>
    <xf numFmtId="0" fontId="0" fillId="15" borderId="9" xfId="0" applyFill="1" applyBorder="1"/>
    <xf numFmtId="0" fontId="0" fillId="13" borderId="10" xfId="0" applyFill="1" applyBorder="1"/>
    <xf numFmtId="0" fontId="0" fillId="8" borderId="0" xfId="0" applyFill="1"/>
    <xf numFmtId="0" fontId="25" fillId="9" borderId="0" xfId="0" applyFont="1" applyFill="1" applyAlignment="1">
      <alignment horizontal="center"/>
    </xf>
    <xf numFmtId="0" fontId="0" fillId="18" borderId="0" xfId="0" applyFill="1"/>
    <xf numFmtId="0" fontId="0" fillId="17" borderId="0" xfId="0" applyFill="1"/>
    <xf numFmtId="0" fontId="9" fillId="0" borderId="0" xfId="0" applyFont="1" applyAlignment="1">
      <alignment horizontal="center"/>
    </xf>
    <xf numFmtId="0" fontId="5" fillId="0" borderId="3" xfId="1" applyFont="1" applyBorder="1" applyAlignment="1">
      <alignment horizontal="center" vertical="center" wrapText="1"/>
    </xf>
    <xf numFmtId="0" fontId="0" fillId="0" borderId="3" xfId="0" applyBorder="1" applyAlignment="1">
      <alignment horizontal="center"/>
    </xf>
    <xf numFmtId="0" fontId="9" fillId="0" borderId="3" xfId="0" applyFont="1" applyBorder="1" applyAlignment="1">
      <alignment horizontal="center"/>
    </xf>
    <xf numFmtId="164" fontId="37" fillId="0" borderId="3" xfId="9" applyFont="1" applyFill="1" applyBorder="1" applyAlignment="1">
      <alignment horizontal="center"/>
    </xf>
    <xf numFmtId="164" fontId="39" fillId="0" borderId="3" xfId="9" applyFont="1" applyFill="1" applyBorder="1" applyAlignment="1">
      <alignment horizontal="center"/>
    </xf>
    <xf numFmtId="0" fontId="0" fillId="0" borderId="21" xfId="0" applyBorder="1"/>
    <xf numFmtId="164" fontId="9" fillId="0" borderId="0" xfId="9" applyFont="1" applyFill="1" applyBorder="1" applyAlignment="1">
      <alignment horizontal="center"/>
    </xf>
    <xf numFmtId="164" fontId="37" fillId="0" borderId="0" xfId="9" applyFont="1" applyFill="1" applyBorder="1" applyAlignment="1">
      <alignment horizontal="left"/>
    </xf>
    <xf numFmtId="164" fontId="37" fillId="0" borderId="6" xfId="9" applyFont="1" applyFill="1" applyBorder="1" applyAlignment="1">
      <alignment horizontal="left"/>
    </xf>
    <xf numFmtId="164" fontId="43" fillId="0" borderId="0" xfId="0" applyNumberFormat="1" applyFont="1"/>
    <xf numFmtId="0" fontId="0" fillId="0" borderId="19" xfId="0" applyBorder="1"/>
    <xf numFmtId="0" fontId="0" fillId="0" borderId="22" xfId="0" applyBorder="1"/>
    <xf numFmtId="0" fontId="57" fillId="0" borderId="0" xfId="0" applyFont="1"/>
    <xf numFmtId="0" fontId="9" fillId="17" borderId="1" xfId="0" applyFont="1" applyFill="1" applyBorder="1" applyAlignment="1">
      <alignment horizontal="center"/>
    </xf>
    <xf numFmtId="0" fontId="0" fillId="15" borderId="0" xfId="0" applyFill="1" applyAlignment="1">
      <alignment horizontal="center"/>
    </xf>
    <xf numFmtId="0" fontId="0" fillId="15" borderId="5" xfId="0" applyFill="1" applyBorder="1" applyAlignment="1">
      <alignment horizontal="center"/>
    </xf>
    <xf numFmtId="164" fontId="37" fillId="15" borderId="5" xfId="9" applyFont="1" applyFill="1" applyBorder="1" applyAlignment="1">
      <alignment horizontal="center"/>
    </xf>
    <xf numFmtId="0" fontId="5" fillId="0" borderId="0" xfId="1" applyFont="1" applyAlignment="1">
      <alignment horizontal="center" vertical="center" wrapText="1"/>
    </xf>
    <xf numFmtId="164" fontId="58" fillId="17" borderId="0" xfId="0" applyNumberFormat="1" applyFont="1" applyFill="1"/>
    <xf numFmtId="164" fontId="59" fillId="17" borderId="0" xfId="0" applyNumberFormat="1" applyFont="1" applyFill="1"/>
    <xf numFmtId="0" fontId="9" fillId="4" borderId="1" xfId="0" applyFont="1" applyFill="1" applyBorder="1" applyAlignment="1">
      <alignment horizontal="center"/>
    </xf>
    <xf numFmtId="0" fontId="20" fillId="8" borderId="1" xfId="0" applyFont="1" applyFill="1" applyBorder="1"/>
    <xf numFmtId="164" fontId="60" fillId="0" borderId="1" xfId="9" applyFont="1" applyFill="1" applyBorder="1" applyAlignment="1">
      <alignment horizontal="center"/>
    </xf>
    <xf numFmtId="164" fontId="61" fillId="0" borderId="1" xfId="9" applyFont="1" applyFill="1" applyBorder="1" applyAlignment="1">
      <alignment horizontal="center"/>
    </xf>
    <xf numFmtId="0" fontId="44" fillId="17" borderId="0" xfId="0" applyFont="1" applyFill="1"/>
    <xf numFmtId="0" fontId="44" fillId="17" borderId="13" xfId="0" applyFont="1" applyFill="1" applyBorder="1"/>
    <xf numFmtId="0" fontId="44" fillId="17" borderId="4" xfId="0" applyFont="1" applyFill="1" applyBorder="1"/>
    <xf numFmtId="0" fontId="44" fillId="17" borderId="6" xfId="0" applyFont="1" applyFill="1" applyBorder="1"/>
    <xf numFmtId="0" fontId="47" fillId="17" borderId="0" xfId="0" applyFont="1" applyFill="1"/>
    <xf numFmtId="0" fontId="47" fillId="17" borderId="6" xfId="0" applyFont="1" applyFill="1" applyBorder="1"/>
    <xf numFmtId="0" fontId="47" fillId="17" borderId="13" xfId="0" applyFont="1" applyFill="1" applyBorder="1"/>
    <xf numFmtId="0" fontId="47" fillId="17" borderId="4" xfId="0" applyFont="1" applyFill="1" applyBorder="1"/>
    <xf numFmtId="0" fontId="44" fillId="17" borderId="9" xfId="0" applyFont="1" applyFill="1" applyBorder="1"/>
    <xf numFmtId="0" fontId="47" fillId="17" borderId="9" xfId="0" applyFont="1" applyFill="1" applyBorder="1"/>
    <xf numFmtId="0" fontId="22" fillId="9" borderId="0" xfId="0" applyFont="1" applyFill="1"/>
    <xf numFmtId="164" fontId="53" fillId="9" borderId="1" xfId="9" applyFont="1" applyFill="1" applyBorder="1" applyAlignment="1">
      <alignment horizontal="center"/>
    </xf>
    <xf numFmtId="164" fontId="54" fillId="9" borderId="1" xfId="9" applyFont="1" applyFill="1" applyBorder="1" applyAlignment="1">
      <alignment horizontal="center"/>
    </xf>
    <xf numFmtId="0" fontId="31" fillId="9" borderId="1" xfId="0" applyFont="1" applyFill="1" applyBorder="1"/>
    <xf numFmtId="0" fontId="25" fillId="9" borderId="9" xfId="0" applyFont="1" applyFill="1" applyBorder="1"/>
    <xf numFmtId="14" fontId="9" fillId="19" borderId="0" xfId="0" applyNumberFormat="1" applyFont="1" applyFill="1" applyAlignment="1">
      <alignment horizontal="center" wrapText="1"/>
    </xf>
    <xf numFmtId="0" fontId="0" fillId="19" borderId="0" xfId="0" applyFill="1" applyAlignment="1">
      <alignment horizontal="center"/>
    </xf>
    <xf numFmtId="0" fontId="19" fillId="19" borderId="1" xfId="0" applyFont="1" applyFill="1" applyBorder="1" applyAlignment="1">
      <alignment horizontal="center" vertical="center" wrapText="1"/>
    </xf>
    <xf numFmtId="0" fontId="0" fillId="19" borderId="1" xfId="0" applyFill="1" applyBorder="1" applyAlignment="1">
      <alignment horizontal="center"/>
    </xf>
    <xf numFmtId="0" fontId="25" fillId="19" borderId="1" xfId="0" applyFont="1" applyFill="1" applyBorder="1" applyAlignment="1">
      <alignment horizontal="center"/>
    </xf>
    <xf numFmtId="0" fontId="9" fillId="19" borderId="1" xfId="0" applyFont="1" applyFill="1" applyBorder="1" applyAlignment="1">
      <alignment horizontal="center"/>
    </xf>
    <xf numFmtId="0" fontId="22" fillId="19" borderId="1" xfId="0" applyFont="1" applyFill="1" applyBorder="1" applyAlignment="1">
      <alignment horizontal="center"/>
    </xf>
    <xf numFmtId="0" fontId="29" fillId="19" borderId="1" xfId="0" applyFont="1" applyFill="1" applyBorder="1" applyAlignment="1">
      <alignment horizontal="center"/>
    </xf>
    <xf numFmtId="0" fontId="0" fillId="19" borderId="3" xfId="0" applyFill="1" applyBorder="1" applyAlignment="1">
      <alignment horizontal="center"/>
    </xf>
    <xf numFmtId="0" fontId="20" fillId="0" borderId="3" xfId="0" applyFont="1" applyBorder="1"/>
    <xf numFmtId="0" fontId="20" fillId="0" borderId="2" xfId="0" applyFont="1" applyBorder="1"/>
    <xf numFmtId="0" fontId="5" fillId="0" borderId="2" xfId="1" applyFont="1" applyBorder="1" applyAlignment="1">
      <alignment horizontal="center" vertical="center" wrapText="1"/>
    </xf>
    <xf numFmtId="0" fontId="0" fillId="0" borderId="2" xfId="0" applyBorder="1" applyAlignment="1">
      <alignment horizontal="center"/>
    </xf>
    <xf numFmtId="0" fontId="0" fillId="19" borderId="2" xfId="0" applyFill="1" applyBorder="1" applyAlignment="1">
      <alignment horizontal="center"/>
    </xf>
    <xf numFmtId="164" fontId="37" fillId="0" borderId="2" xfId="9" applyFont="1" applyFill="1" applyBorder="1" applyAlignment="1">
      <alignment horizontal="center"/>
    </xf>
    <xf numFmtId="164" fontId="39" fillId="0" borderId="2" xfId="9" applyFont="1" applyFill="1" applyBorder="1" applyAlignment="1">
      <alignment horizontal="center"/>
    </xf>
    <xf numFmtId="0" fontId="0" fillId="9" borderId="23" xfId="0" applyFill="1" applyBorder="1"/>
    <xf numFmtId="0" fontId="20" fillId="9" borderId="24" xfId="0" applyFont="1" applyFill="1" applyBorder="1"/>
    <xf numFmtId="0" fontId="5" fillId="9" borderId="24" xfId="1" applyFont="1" applyFill="1" applyBorder="1" applyAlignment="1">
      <alignment horizontal="center" vertical="center" wrapText="1"/>
    </xf>
    <xf numFmtId="0" fontId="0" fillId="9" borderId="24" xfId="0" applyFill="1" applyBorder="1" applyAlignment="1">
      <alignment horizontal="center"/>
    </xf>
    <xf numFmtId="0" fontId="0" fillId="9" borderId="24" xfId="0" applyFill="1" applyBorder="1"/>
    <xf numFmtId="164" fontId="37" fillId="9" borderId="24" xfId="9" applyFont="1" applyFill="1" applyBorder="1" applyAlignment="1">
      <alignment horizontal="center"/>
    </xf>
    <xf numFmtId="164" fontId="39" fillId="9" borderId="25" xfId="9" applyFont="1" applyFill="1" applyBorder="1" applyAlignment="1">
      <alignment horizontal="center"/>
    </xf>
    <xf numFmtId="0" fontId="0" fillId="9" borderId="26" xfId="0" applyFill="1" applyBorder="1"/>
    <xf numFmtId="0" fontId="0" fillId="9" borderId="28" xfId="0" applyFill="1" applyBorder="1"/>
    <xf numFmtId="0" fontId="20" fillId="9" borderId="29" xfId="0" applyFont="1" applyFill="1" applyBorder="1"/>
    <xf numFmtId="0" fontId="5" fillId="9" borderId="29" xfId="1" applyFont="1" applyFill="1" applyBorder="1" applyAlignment="1">
      <alignment horizontal="center" vertical="center" wrapText="1"/>
    </xf>
    <xf numFmtId="0" fontId="0" fillId="9" borderId="29" xfId="0" applyFill="1" applyBorder="1" applyAlignment="1">
      <alignment horizontal="center"/>
    </xf>
    <xf numFmtId="0" fontId="0" fillId="9" borderId="29" xfId="0" applyFill="1" applyBorder="1"/>
    <xf numFmtId="0" fontId="9" fillId="13" borderId="1" xfId="0" applyFont="1" applyFill="1" applyBorder="1" applyAlignment="1">
      <alignment horizontal="center"/>
    </xf>
    <xf numFmtId="0" fontId="0" fillId="13" borderId="6" xfId="0" applyFill="1" applyBorder="1"/>
    <xf numFmtId="0" fontId="0" fillId="13" borderId="21" xfId="0" applyFill="1" applyBorder="1"/>
    <xf numFmtId="0" fontId="0" fillId="13" borderId="18" xfId="0" applyFill="1" applyBorder="1"/>
    <xf numFmtId="0" fontId="0" fillId="13" borderId="14" xfId="0" applyFill="1" applyBorder="1"/>
    <xf numFmtId="0" fontId="0" fillId="13" borderId="1" xfId="0" applyFill="1" applyBorder="1" applyAlignment="1">
      <alignment horizontal="center"/>
    </xf>
    <xf numFmtId="0" fontId="0" fillId="13" borderId="15" xfId="0" applyFill="1" applyBorder="1"/>
    <xf numFmtId="0" fontId="0" fillId="13" borderId="16" xfId="0" applyFill="1" applyBorder="1"/>
    <xf numFmtId="0" fontId="20" fillId="13" borderId="1" xfId="0" applyFont="1" applyFill="1" applyBorder="1"/>
    <xf numFmtId="0" fontId="5" fillId="13" borderId="1" xfId="1" applyFont="1" applyFill="1" applyBorder="1" applyAlignment="1">
      <alignment horizontal="center" vertical="center" wrapText="1"/>
    </xf>
    <xf numFmtId="0" fontId="32" fillId="13" borderId="1" xfId="0" applyFont="1" applyFill="1" applyBorder="1"/>
    <xf numFmtId="0" fontId="6" fillId="13" borderId="1" xfId="1" applyFont="1" applyFill="1" applyBorder="1" applyAlignment="1">
      <alignment horizontal="center" vertical="center" wrapText="1"/>
    </xf>
    <xf numFmtId="0" fontId="9" fillId="13" borderId="11" xfId="0" applyFont="1" applyFill="1" applyBorder="1"/>
    <xf numFmtId="0" fontId="9" fillId="13" borderId="7" xfId="0" applyFont="1" applyFill="1" applyBorder="1"/>
    <xf numFmtId="0" fontId="9" fillId="13" borderId="15" xfId="0" applyFont="1" applyFill="1" applyBorder="1"/>
    <xf numFmtId="0" fontId="9" fillId="13" borderId="16" xfId="0" applyFont="1" applyFill="1" applyBorder="1"/>
    <xf numFmtId="0" fontId="9" fillId="13" borderId="13" xfId="0" applyFont="1" applyFill="1" applyBorder="1"/>
    <xf numFmtId="0" fontId="9" fillId="13" borderId="4" xfId="0" applyFont="1" applyFill="1" applyBorder="1"/>
    <xf numFmtId="0" fontId="0" fillId="13" borderId="19" xfId="0" applyFill="1" applyBorder="1"/>
    <xf numFmtId="0" fontId="22" fillId="13" borderId="1" xfId="0" applyFont="1" applyFill="1" applyBorder="1" applyAlignment="1">
      <alignment horizontal="center"/>
    </xf>
    <xf numFmtId="0" fontId="0" fillId="13" borderId="5" xfId="0" applyFill="1" applyBorder="1"/>
    <xf numFmtId="0" fontId="0" fillId="0" borderId="1" xfId="0" applyBorder="1" applyAlignment="1">
      <alignment horizontal="center"/>
    </xf>
    <xf numFmtId="0" fontId="5" fillId="5" borderId="3"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164" fontId="37" fillId="9" borderId="1" xfId="9" applyFont="1" applyFill="1" applyBorder="1" applyAlignment="1">
      <alignment horizontal="center"/>
    </xf>
    <xf numFmtId="164" fontId="37" fillId="9" borderId="29" xfId="9" applyFont="1" applyFill="1" applyBorder="1" applyAlignment="1">
      <alignment horizontal="center"/>
    </xf>
    <xf numFmtId="164" fontId="39" fillId="9" borderId="27" xfId="9" applyFont="1" applyFill="1" applyBorder="1" applyAlignment="1">
      <alignment horizontal="center"/>
    </xf>
    <xf numFmtId="164" fontId="39" fillId="9" borderId="30" xfId="9" applyFont="1" applyFill="1" applyBorder="1" applyAlignment="1">
      <alignment horizontal="center"/>
    </xf>
    <xf numFmtId="0" fontId="9" fillId="13" borderId="1" xfId="0" applyFont="1" applyFill="1" applyBorder="1" applyAlignment="1">
      <alignment horizontal="center"/>
    </xf>
    <xf numFmtId="0" fontId="36" fillId="13" borderId="1" xfId="0" applyFont="1" applyFill="1" applyBorder="1" applyAlignment="1">
      <alignment horizontal="center"/>
    </xf>
    <xf numFmtId="0" fontId="16" fillId="0" borderId="0" xfId="0" applyFont="1" applyAlignment="1">
      <alignment horizontal="left"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0" fontId="9" fillId="0" borderId="0" xfId="0" applyFont="1" applyAlignment="1">
      <alignment horizontal="center" vertical="center"/>
    </xf>
    <xf numFmtId="0" fontId="14" fillId="0" borderId="0" xfId="0" applyFont="1" applyAlignment="1">
      <alignment horizontal="left"/>
    </xf>
    <xf numFmtId="0" fontId="0" fillId="0" borderId="1" xfId="0" applyBorder="1" applyAlignment="1">
      <alignment horizontal="center"/>
    </xf>
    <xf numFmtId="0" fontId="9" fillId="0" borderId="1" xfId="0" applyFont="1" applyBorder="1" applyAlignment="1">
      <alignment horizontal="center"/>
    </xf>
    <xf numFmtId="164" fontId="37" fillId="0" borderId="1" xfId="9" applyFont="1" applyFill="1" applyBorder="1" applyAlignment="1">
      <alignment horizontal="center"/>
    </xf>
    <xf numFmtId="164" fontId="39" fillId="0" borderId="1" xfId="9" applyFont="1" applyFill="1" applyBorder="1" applyAlignment="1">
      <alignment horizontal="center"/>
    </xf>
    <xf numFmtId="0" fontId="9" fillId="13" borderId="2" xfId="0" applyFont="1" applyFill="1" applyBorder="1" applyAlignment="1">
      <alignment horizontal="center"/>
    </xf>
  </cellXfs>
  <cellStyles count="10">
    <cellStyle name="Millares" xfId="9" builtinId="3"/>
    <cellStyle name="Millares 2" xfId="2"/>
    <cellStyle name="Millares 3" xfId="6"/>
    <cellStyle name="Normal" xfId="0" builtinId="0"/>
    <cellStyle name="Normal 2" xfId="3"/>
    <cellStyle name="Normal 2 2" xfId="4"/>
    <cellStyle name="Normal 3" xfId="5"/>
    <cellStyle name="Normal 4" xfId="7"/>
    <cellStyle name="Normal 5" xfId="1"/>
    <cellStyle name="Título" xfId="8" builtin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564572</xdr:colOff>
      <xdr:row>0</xdr:row>
      <xdr:rowOff>203200</xdr:rowOff>
    </xdr:from>
    <xdr:to>
      <xdr:col>4</xdr:col>
      <xdr:colOff>2489200</xdr:colOff>
      <xdr:row>2</xdr:row>
      <xdr:rowOff>212974</xdr:rowOff>
    </xdr:to>
    <xdr:pic>
      <xdr:nvPicPr>
        <xdr:cNvPr id="2" name="image1.png">
          <a:extLst>
            <a:ext uri="{FF2B5EF4-FFF2-40B4-BE49-F238E27FC236}">
              <a16:creationId xmlns="" xmlns:a16="http://schemas.microsoft.com/office/drawing/2014/main" id="{AA493C37-AD80-4AA9-B087-575FA3D8663A}"/>
            </a:ext>
          </a:extLst>
        </xdr:cNvPr>
        <xdr:cNvPicPr/>
      </xdr:nvPicPr>
      <xdr:blipFill>
        <a:blip xmlns:r="http://schemas.openxmlformats.org/officeDocument/2006/relationships" r:embed="rId1" cstate="print"/>
        <a:stretch>
          <a:fillRect/>
        </a:stretch>
      </xdr:blipFill>
      <xdr:spPr>
        <a:xfrm>
          <a:off x="4703617" y="203200"/>
          <a:ext cx="1924628" cy="823729"/>
        </a:xfrm>
        <a:prstGeom prst="rect">
          <a:avLst/>
        </a:prstGeom>
      </xdr:spPr>
    </xdr:pic>
    <xdr:clientData/>
  </xdr:twoCellAnchor>
  <xdr:twoCellAnchor editAs="oneCell">
    <xdr:from>
      <xdr:col>5</xdr:col>
      <xdr:colOff>3289612</xdr:colOff>
      <xdr:row>0</xdr:row>
      <xdr:rowOff>161746</xdr:rowOff>
    </xdr:from>
    <xdr:to>
      <xdr:col>5</xdr:col>
      <xdr:colOff>6642578</xdr:colOff>
      <xdr:row>3</xdr:row>
      <xdr:rowOff>269576</xdr:rowOff>
    </xdr:to>
    <xdr:pic>
      <xdr:nvPicPr>
        <xdr:cNvPr id="3" name="2 Imagen" descr="logo engombe.jpg"/>
        <xdr:cNvPicPr>
          <a:picLocks noChangeAspect="1"/>
        </xdr:cNvPicPr>
      </xdr:nvPicPr>
      <xdr:blipFill>
        <a:blip xmlns:r="http://schemas.openxmlformats.org/officeDocument/2006/relationships" r:embed="rId2"/>
        <a:stretch>
          <a:fillRect/>
        </a:stretch>
      </xdr:blipFill>
      <xdr:spPr>
        <a:xfrm>
          <a:off x="13803055" y="161746"/>
          <a:ext cx="3352966" cy="12759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564572</xdr:colOff>
      <xdr:row>0</xdr:row>
      <xdr:rowOff>203200</xdr:rowOff>
    </xdr:from>
    <xdr:to>
      <xdr:col>4</xdr:col>
      <xdr:colOff>2489200</xdr:colOff>
      <xdr:row>2</xdr:row>
      <xdr:rowOff>212974</xdr:rowOff>
    </xdr:to>
    <xdr:pic>
      <xdr:nvPicPr>
        <xdr:cNvPr id="2" name="image1.png">
          <a:extLst>
            <a:ext uri="{FF2B5EF4-FFF2-40B4-BE49-F238E27FC236}">
              <a16:creationId xmlns="" xmlns:a16="http://schemas.microsoft.com/office/drawing/2014/main" id="{65490E69-C4F6-4C31-9680-197485274EBC}"/>
            </a:ext>
          </a:extLst>
        </xdr:cNvPr>
        <xdr:cNvPicPr/>
      </xdr:nvPicPr>
      <xdr:blipFill>
        <a:blip xmlns:r="http://schemas.openxmlformats.org/officeDocument/2006/relationships" r:embed="rId1" cstate="print"/>
        <a:stretch>
          <a:fillRect/>
        </a:stretch>
      </xdr:blipFill>
      <xdr:spPr>
        <a:xfrm>
          <a:off x="4707947" y="203200"/>
          <a:ext cx="1924628" cy="828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E5430/Downloads/E/Copia%20de%20Conduce%20de%20despach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ptiembre 2021 (2)"/>
      <sheetName val="Julio 2021"/>
      <sheetName val="Agosto 2021"/>
      <sheetName val="Septiembre 2021"/>
      <sheetName val="Octubre 2021 "/>
      <sheetName val="Noviembre 2021"/>
      <sheetName val="DIC 2021 "/>
      <sheetName val="Enero 2022"/>
      <sheetName val="Febrero 2022 "/>
      <sheetName val="marzo 2022  "/>
      <sheetName val="Abril 2022   "/>
      <sheetName val="Mayo"/>
      <sheetName val="TIJERA"/>
      <sheetName val="Entrada de Activos Julio 2021"/>
      <sheetName val="Hoja2"/>
      <sheetName val="Hoja2 (2)"/>
      <sheetName val="Hoja1"/>
      <sheetName val="Hoja3"/>
      <sheetName val="Hoja4"/>
      <sheetName val="Hoja5"/>
      <sheetName val="Hoja6"/>
      <sheetName val="Hoja7"/>
      <sheetName val="Hoja8"/>
      <sheetName val="Hoja9"/>
      <sheetName val="Hoja10"/>
      <sheetName val="Hoja11"/>
      <sheetName val="Hoja12"/>
    </sheetNames>
    <sheetDataSet>
      <sheetData sheetId="0"/>
      <sheetData sheetId="1">
        <row r="7">
          <cell r="C7" t="str">
            <v xml:space="preserve">Entrega de mesa de Habitacion </v>
          </cell>
        </row>
      </sheetData>
      <sheetData sheetId="2"/>
      <sheetData sheetId="3"/>
      <sheetData sheetId="4"/>
      <sheetData sheetId="5"/>
      <sheetData sheetId="6"/>
      <sheetData sheetId="7"/>
      <sheetData sheetId="8"/>
      <sheetData sheetId="9"/>
      <sheetData sheetId="10"/>
      <sheetData sheetId="11">
        <row r="13">
          <cell r="J13" t="str">
            <v>Sub-Direccion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115"/>
  <sheetViews>
    <sheetView workbookViewId="0">
      <selection activeCell="E15" sqref="E15"/>
    </sheetView>
  </sheetViews>
  <sheetFormatPr baseColWidth="10" defaultRowHeight="15"/>
  <cols>
    <col min="2" max="2" width="28.140625" customWidth="1"/>
    <col min="3" max="3" width="19.140625" customWidth="1"/>
    <col min="5" max="5" width="21.85546875" customWidth="1"/>
    <col min="23" max="23" width="16.85546875" customWidth="1"/>
  </cols>
  <sheetData>
    <row r="1" spans="1:23" ht="25.5">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row>
    <row r="2" spans="1:23" ht="140.25" hidden="1">
      <c r="A2" s="12" t="s">
        <v>23</v>
      </c>
      <c r="B2" s="12" t="s">
        <v>24</v>
      </c>
      <c r="C2" s="12" t="s">
        <v>25</v>
      </c>
      <c r="D2" s="12" t="s">
        <v>26</v>
      </c>
      <c r="E2" s="12" t="s">
        <v>27</v>
      </c>
      <c r="F2" s="14"/>
      <c r="G2" s="14"/>
      <c r="H2" s="14"/>
      <c r="I2" s="14"/>
      <c r="J2" s="14"/>
      <c r="K2" s="14">
        <v>1</v>
      </c>
      <c r="L2" s="14"/>
      <c r="M2" s="14"/>
      <c r="N2" s="14"/>
      <c r="O2" s="14"/>
      <c r="P2" s="14"/>
      <c r="Q2" s="14">
        <v>1</v>
      </c>
      <c r="R2" s="15">
        <v>2</v>
      </c>
      <c r="S2" s="12" t="s">
        <v>28</v>
      </c>
      <c r="T2" s="12" t="s">
        <v>29</v>
      </c>
      <c r="U2" s="12"/>
      <c r="V2" s="12" t="s">
        <v>30</v>
      </c>
      <c r="W2" s="16"/>
    </row>
    <row r="3" spans="1:23" ht="140.25" hidden="1">
      <c r="A3" s="12"/>
      <c r="B3" s="12" t="s">
        <v>24</v>
      </c>
      <c r="C3" s="13"/>
      <c r="D3" s="12" t="s">
        <v>31</v>
      </c>
      <c r="E3" s="13" t="s">
        <v>32</v>
      </c>
      <c r="F3" s="17"/>
      <c r="G3" s="17"/>
      <c r="H3" s="17">
        <v>1</v>
      </c>
      <c r="I3" s="17"/>
      <c r="J3" s="17"/>
      <c r="K3" s="17">
        <v>1</v>
      </c>
      <c r="L3" s="17"/>
      <c r="M3" s="17"/>
      <c r="N3" s="17">
        <v>1</v>
      </c>
      <c r="O3" s="17"/>
      <c r="P3" s="17"/>
      <c r="Q3" s="17">
        <v>1</v>
      </c>
      <c r="R3" s="15">
        <v>4</v>
      </c>
      <c r="S3" s="12" t="s">
        <v>28</v>
      </c>
      <c r="T3" s="12" t="s">
        <v>33</v>
      </c>
      <c r="U3" s="12"/>
      <c r="V3" s="13" t="s">
        <v>34</v>
      </c>
      <c r="W3" s="18"/>
    </row>
    <row r="4" spans="1:23" ht="140.25" hidden="1">
      <c r="A4" s="1"/>
      <c r="B4" s="1" t="s">
        <v>24</v>
      </c>
      <c r="C4" s="1"/>
      <c r="D4" s="1" t="s">
        <v>35</v>
      </c>
      <c r="E4" s="1" t="s">
        <v>32</v>
      </c>
      <c r="F4" s="2"/>
      <c r="G4" s="2"/>
      <c r="H4" s="2"/>
      <c r="I4" s="2"/>
      <c r="J4" s="2"/>
      <c r="K4" s="2"/>
      <c r="L4" s="2"/>
      <c r="M4" s="2"/>
      <c r="N4" s="2">
        <v>1</v>
      </c>
      <c r="O4" s="2"/>
      <c r="P4" s="2"/>
      <c r="Q4" s="2">
        <v>1</v>
      </c>
      <c r="R4" s="3">
        <v>2</v>
      </c>
      <c r="S4" s="1" t="s">
        <v>28</v>
      </c>
      <c r="T4" s="1" t="s">
        <v>33</v>
      </c>
      <c r="U4" s="1"/>
      <c r="V4" s="1"/>
      <c r="W4" s="11" t="s">
        <v>36</v>
      </c>
    </row>
    <row r="5" spans="1:23" ht="140.25" hidden="1">
      <c r="A5" s="1"/>
      <c r="B5" s="1" t="s">
        <v>24</v>
      </c>
      <c r="C5" s="5"/>
      <c r="D5" s="1" t="s">
        <v>37</v>
      </c>
      <c r="E5" s="5" t="s">
        <v>38</v>
      </c>
      <c r="F5" s="6"/>
      <c r="G5" s="6"/>
      <c r="H5" s="6"/>
      <c r="I5" s="6"/>
      <c r="J5" s="6"/>
      <c r="K5" s="6"/>
      <c r="L5" s="6"/>
      <c r="M5" s="6"/>
      <c r="N5" s="6"/>
      <c r="O5" s="6"/>
      <c r="P5" s="6"/>
      <c r="Q5" s="6">
        <v>1</v>
      </c>
      <c r="R5" s="3">
        <v>1</v>
      </c>
      <c r="S5" s="1" t="s">
        <v>39</v>
      </c>
      <c r="T5" s="1" t="s">
        <v>33</v>
      </c>
      <c r="U5" s="1"/>
      <c r="V5" s="5"/>
      <c r="W5" s="19" t="s">
        <v>36</v>
      </c>
    </row>
    <row r="6" spans="1:23" ht="114.75" hidden="1">
      <c r="A6" s="1"/>
      <c r="B6" s="1" t="s">
        <v>40</v>
      </c>
      <c r="C6" s="1" t="s">
        <v>41</v>
      </c>
      <c r="D6" s="1" t="s">
        <v>42</v>
      </c>
      <c r="E6" s="1" t="s">
        <v>43</v>
      </c>
      <c r="F6" s="2"/>
      <c r="G6" s="2"/>
      <c r="H6" s="2">
        <v>1</v>
      </c>
      <c r="I6" s="2">
        <v>1</v>
      </c>
      <c r="J6" s="2">
        <v>1</v>
      </c>
      <c r="K6" s="2">
        <v>1</v>
      </c>
      <c r="L6" s="2">
        <v>1</v>
      </c>
      <c r="M6" s="2">
        <v>1</v>
      </c>
      <c r="N6" s="2">
        <v>1</v>
      </c>
      <c r="O6" s="2">
        <v>1</v>
      </c>
      <c r="P6" s="2">
        <v>1</v>
      </c>
      <c r="Q6" s="2">
        <v>1</v>
      </c>
      <c r="R6" s="3">
        <v>10</v>
      </c>
      <c r="S6" s="1" t="s">
        <v>44</v>
      </c>
      <c r="T6" s="1"/>
      <c r="U6" s="1"/>
      <c r="V6" s="1"/>
      <c r="W6" s="11" t="s">
        <v>36</v>
      </c>
    </row>
    <row r="7" spans="1:23" ht="51" hidden="1">
      <c r="A7" s="1"/>
      <c r="B7" s="1"/>
      <c r="C7" s="1" t="s">
        <v>45</v>
      </c>
      <c r="D7" s="1" t="s">
        <v>46</v>
      </c>
      <c r="E7" s="5" t="s">
        <v>47</v>
      </c>
      <c r="F7" s="2">
        <v>1</v>
      </c>
      <c r="G7" s="2">
        <v>1</v>
      </c>
      <c r="H7" s="2">
        <v>1</v>
      </c>
      <c r="I7" s="2">
        <v>1</v>
      </c>
      <c r="J7" s="2">
        <v>1</v>
      </c>
      <c r="K7" s="2">
        <v>1</v>
      </c>
      <c r="L7" s="2">
        <v>1</v>
      </c>
      <c r="M7" s="2">
        <v>1</v>
      </c>
      <c r="N7" s="2">
        <v>1</v>
      </c>
      <c r="O7" s="2">
        <v>1</v>
      </c>
      <c r="P7" s="2">
        <v>1</v>
      </c>
      <c r="Q7" s="2">
        <v>1</v>
      </c>
      <c r="R7" s="3">
        <v>12</v>
      </c>
      <c r="S7" s="1" t="s">
        <v>48</v>
      </c>
      <c r="T7" s="1"/>
      <c r="U7" s="1" t="s">
        <v>49</v>
      </c>
      <c r="V7" s="5"/>
      <c r="W7" s="19" t="s">
        <v>36</v>
      </c>
    </row>
    <row r="8" spans="1:23" ht="26.25" hidden="1">
      <c r="A8" s="1"/>
      <c r="B8" s="1"/>
      <c r="C8" s="1"/>
      <c r="D8" s="1" t="s">
        <v>50</v>
      </c>
      <c r="E8" s="1" t="s">
        <v>51</v>
      </c>
      <c r="F8" s="2">
        <v>1</v>
      </c>
      <c r="G8" s="2">
        <v>1</v>
      </c>
      <c r="H8" s="2">
        <v>1</v>
      </c>
      <c r="I8" s="2">
        <v>1</v>
      </c>
      <c r="J8" s="2">
        <v>1</v>
      </c>
      <c r="K8" s="2">
        <v>1</v>
      </c>
      <c r="L8" s="2">
        <v>1</v>
      </c>
      <c r="M8" s="2">
        <v>1</v>
      </c>
      <c r="N8" s="2">
        <v>1</v>
      </c>
      <c r="O8" s="2">
        <v>1</v>
      </c>
      <c r="P8" s="2">
        <v>1</v>
      </c>
      <c r="Q8" s="2">
        <v>1</v>
      </c>
      <c r="R8" s="3">
        <v>12</v>
      </c>
      <c r="S8" s="1" t="s">
        <v>28</v>
      </c>
      <c r="T8" s="1"/>
      <c r="U8" s="1"/>
      <c r="V8" s="1"/>
      <c r="W8" s="11" t="s">
        <v>52</v>
      </c>
    </row>
    <row r="9" spans="1:23" ht="26.25" hidden="1">
      <c r="A9" s="1"/>
      <c r="B9" s="1"/>
      <c r="C9" s="5"/>
      <c r="D9" s="1" t="s">
        <v>53</v>
      </c>
      <c r="E9" s="5" t="s">
        <v>54</v>
      </c>
      <c r="F9" s="2">
        <v>1</v>
      </c>
      <c r="G9" s="2">
        <v>1</v>
      </c>
      <c r="H9" s="2">
        <v>1</v>
      </c>
      <c r="I9" s="2">
        <v>1</v>
      </c>
      <c r="J9" s="2">
        <v>1</v>
      </c>
      <c r="K9" s="2">
        <v>1</v>
      </c>
      <c r="L9" s="2">
        <v>1</v>
      </c>
      <c r="M9" s="2">
        <v>1</v>
      </c>
      <c r="N9" s="2">
        <v>1</v>
      </c>
      <c r="O9" s="2">
        <v>1</v>
      </c>
      <c r="P9" s="2">
        <v>1</v>
      </c>
      <c r="Q9" s="2">
        <v>1</v>
      </c>
      <c r="R9" s="3">
        <v>12</v>
      </c>
      <c r="S9" s="1" t="s">
        <v>28</v>
      </c>
      <c r="T9" s="1"/>
      <c r="U9" s="1"/>
      <c r="V9" s="5"/>
      <c r="W9" s="19" t="s">
        <v>55</v>
      </c>
    </row>
    <row r="10" spans="1:23" ht="76.5" hidden="1">
      <c r="A10" s="12"/>
      <c r="B10" s="12"/>
      <c r="C10" s="12"/>
      <c r="D10" s="12" t="s">
        <v>56</v>
      </c>
      <c r="E10" s="12" t="s">
        <v>57</v>
      </c>
      <c r="F10" s="14"/>
      <c r="G10" s="14"/>
      <c r="H10" s="14">
        <v>1</v>
      </c>
      <c r="I10" s="14"/>
      <c r="J10" s="14"/>
      <c r="K10" s="14">
        <v>1</v>
      </c>
      <c r="L10" s="14"/>
      <c r="M10" s="14"/>
      <c r="N10" s="14">
        <v>1</v>
      </c>
      <c r="O10" s="14"/>
      <c r="P10" s="14"/>
      <c r="Q10" s="14">
        <v>1</v>
      </c>
      <c r="R10" s="15">
        <v>4</v>
      </c>
      <c r="S10" s="12" t="s">
        <v>44</v>
      </c>
      <c r="T10" s="12"/>
      <c r="U10" s="12"/>
      <c r="V10" s="12" t="s">
        <v>58</v>
      </c>
      <c r="W10" s="16"/>
    </row>
    <row r="11" spans="1:23" ht="63.75">
      <c r="A11" s="21"/>
      <c r="B11" s="21"/>
      <c r="C11" s="21" t="s">
        <v>59</v>
      </c>
      <c r="D11" s="21" t="s">
        <v>60</v>
      </c>
      <c r="E11" s="21" t="s">
        <v>61</v>
      </c>
      <c r="F11" s="22"/>
      <c r="G11" s="22"/>
      <c r="H11" s="22"/>
      <c r="I11" s="22"/>
      <c r="J11" s="22"/>
      <c r="K11" s="22">
        <v>1</v>
      </c>
      <c r="L11" s="22"/>
      <c r="M11" s="22"/>
      <c r="N11" s="22"/>
      <c r="O11" s="22"/>
      <c r="P11" s="22"/>
      <c r="Q11" s="22">
        <v>1</v>
      </c>
      <c r="R11" s="23">
        <v>2</v>
      </c>
      <c r="S11" s="21" t="s">
        <v>28</v>
      </c>
      <c r="T11" s="21" t="s">
        <v>29</v>
      </c>
      <c r="U11" s="21"/>
      <c r="V11" s="24"/>
      <c r="W11" s="25" t="s">
        <v>62</v>
      </c>
    </row>
    <row r="12" spans="1:23" ht="51" hidden="1">
      <c r="A12" s="1"/>
      <c r="B12" s="1"/>
      <c r="C12" s="5"/>
      <c r="D12" s="1" t="s">
        <v>63</v>
      </c>
      <c r="E12" s="5" t="s">
        <v>64</v>
      </c>
      <c r="F12" s="6"/>
      <c r="G12" s="6"/>
      <c r="H12" s="6">
        <v>1</v>
      </c>
      <c r="I12" s="6"/>
      <c r="J12" s="6"/>
      <c r="K12" s="6">
        <v>1</v>
      </c>
      <c r="L12" s="6"/>
      <c r="M12" s="6"/>
      <c r="N12" s="6">
        <v>1</v>
      </c>
      <c r="O12" s="6"/>
      <c r="P12" s="6"/>
      <c r="Q12" s="6">
        <v>1</v>
      </c>
      <c r="R12" s="3">
        <v>4</v>
      </c>
      <c r="S12" s="1" t="s">
        <v>28</v>
      </c>
      <c r="T12" s="1" t="s">
        <v>33</v>
      </c>
      <c r="U12" s="1"/>
      <c r="V12" s="1"/>
      <c r="W12" s="11" t="s">
        <v>36</v>
      </c>
    </row>
    <row r="13" spans="1:23" ht="63.75">
      <c r="A13" s="21"/>
      <c r="B13" s="21"/>
      <c r="C13" s="24"/>
      <c r="D13" s="21" t="s">
        <v>65</v>
      </c>
      <c r="E13" s="24" t="s">
        <v>66</v>
      </c>
      <c r="F13" s="26"/>
      <c r="G13" s="26"/>
      <c r="H13" s="26"/>
      <c r="I13" s="26"/>
      <c r="J13" s="26"/>
      <c r="K13" s="26"/>
      <c r="L13" s="26"/>
      <c r="M13" s="26"/>
      <c r="N13" s="26"/>
      <c r="O13" s="26"/>
      <c r="P13" s="26"/>
      <c r="Q13" s="26">
        <v>1</v>
      </c>
      <c r="R13" s="23">
        <v>1</v>
      </c>
      <c r="S13" s="21" t="s">
        <v>39</v>
      </c>
      <c r="T13" s="21" t="s">
        <v>33</v>
      </c>
      <c r="U13" s="21"/>
      <c r="V13" s="24"/>
      <c r="W13" s="25" t="s">
        <v>62</v>
      </c>
    </row>
    <row r="14" spans="1:23" ht="63.75">
      <c r="A14" s="21"/>
      <c r="B14" s="21"/>
      <c r="C14" s="24" t="s">
        <v>67</v>
      </c>
      <c r="D14" s="21" t="s">
        <v>68</v>
      </c>
      <c r="E14" s="24" t="s">
        <v>69</v>
      </c>
      <c r="F14" s="26">
        <v>1</v>
      </c>
      <c r="G14" s="26"/>
      <c r="H14" s="26"/>
      <c r="I14" s="26"/>
      <c r="J14" s="26"/>
      <c r="K14" s="26"/>
      <c r="L14" s="26"/>
      <c r="M14" s="26"/>
      <c r="N14" s="26"/>
      <c r="O14" s="26"/>
      <c r="P14" s="26"/>
      <c r="Q14" s="26"/>
      <c r="R14" s="23">
        <v>1</v>
      </c>
      <c r="S14" s="21" t="s">
        <v>39</v>
      </c>
      <c r="T14" s="21"/>
      <c r="U14" s="21"/>
      <c r="V14" s="24"/>
      <c r="W14" s="25" t="s">
        <v>70</v>
      </c>
    </row>
    <row r="15" spans="1:23" ht="51">
      <c r="A15" s="21"/>
      <c r="B15" s="21"/>
      <c r="C15" s="24"/>
      <c r="D15" s="21" t="s">
        <v>71</v>
      </c>
      <c r="E15" s="24" t="s">
        <v>72</v>
      </c>
      <c r="F15" s="26"/>
      <c r="G15" s="26"/>
      <c r="H15" s="26"/>
      <c r="I15" s="26">
        <v>1</v>
      </c>
      <c r="J15" s="26"/>
      <c r="K15" s="26"/>
      <c r="L15" s="26"/>
      <c r="M15" s="26">
        <v>1</v>
      </c>
      <c r="N15" s="26"/>
      <c r="O15" s="26"/>
      <c r="P15" s="26"/>
      <c r="Q15" s="26">
        <v>1</v>
      </c>
      <c r="R15" s="23">
        <v>3</v>
      </c>
      <c r="S15" s="21" t="s">
        <v>28</v>
      </c>
      <c r="T15" s="21" t="s">
        <v>33</v>
      </c>
      <c r="U15" s="21"/>
      <c r="V15" s="24"/>
      <c r="W15" s="25" t="s">
        <v>70</v>
      </c>
    </row>
    <row r="16" spans="1:23" ht="51.75" hidden="1">
      <c r="A16" s="365"/>
      <c r="B16" s="365"/>
      <c r="C16" s="367" t="s">
        <v>73</v>
      </c>
      <c r="D16" s="1" t="s">
        <v>74</v>
      </c>
      <c r="E16" s="5" t="s">
        <v>75</v>
      </c>
      <c r="F16" s="6"/>
      <c r="G16" s="6"/>
      <c r="H16" s="6">
        <v>1</v>
      </c>
      <c r="I16" s="6">
        <v>1</v>
      </c>
      <c r="J16" s="6">
        <v>1</v>
      </c>
      <c r="K16" s="6">
        <v>1</v>
      </c>
      <c r="L16" s="6">
        <v>1</v>
      </c>
      <c r="M16" s="6">
        <v>1</v>
      </c>
      <c r="N16" s="6"/>
      <c r="O16" s="6"/>
      <c r="P16" s="6"/>
      <c r="Q16" s="6"/>
      <c r="R16" s="3">
        <v>6</v>
      </c>
      <c r="S16" s="1" t="s">
        <v>76</v>
      </c>
      <c r="T16" s="1" t="s">
        <v>33</v>
      </c>
      <c r="U16" s="1"/>
      <c r="V16" s="5"/>
      <c r="W16" s="19" t="s">
        <v>77</v>
      </c>
    </row>
    <row r="17" spans="1:23" ht="102.75" hidden="1">
      <c r="A17" s="366"/>
      <c r="B17" s="366"/>
      <c r="C17" s="368"/>
      <c r="D17" s="1" t="s">
        <v>78</v>
      </c>
      <c r="E17" s="5" t="s">
        <v>79</v>
      </c>
      <c r="F17" s="6"/>
      <c r="G17" s="6"/>
      <c r="H17" s="6">
        <v>1</v>
      </c>
      <c r="I17" s="6"/>
      <c r="J17" s="6"/>
      <c r="K17" s="6">
        <v>1</v>
      </c>
      <c r="L17" s="6"/>
      <c r="M17" s="6"/>
      <c r="N17" s="6">
        <v>1</v>
      </c>
      <c r="O17" s="6"/>
      <c r="P17" s="6"/>
      <c r="Q17" s="6">
        <v>1</v>
      </c>
      <c r="R17" s="3">
        <v>4</v>
      </c>
      <c r="S17" s="1" t="s">
        <v>80</v>
      </c>
      <c r="T17" s="1"/>
      <c r="U17" s="1"/>
      <c r="V17" s="5"/>
      <c r="W17" s="19" t="s">
        <v>81</v>
      </c>
    </row>
    <row r="18" spans="1:23" ht="51.75" hidden="1">
      <c r="A18" s="365"/>
      <c r="B18" s="365"/>
      <c r="C18" s="367"/>
      <c r="D18" s="1" t="s">
        <v>78</v>
      </c>
      <c r="E18" s="5" t="s">
        <v>82</v>
      </c>
      <c r="F18" s="6"/>
      <c r="G18" s="6"/>
      <c r="H18" s="6">
        <v>1</v>
      </c>
      <c r="I18" s="6">
        <v>1</v>
      </c>
      <c r="J18" s="6">
        <v>1</v>
      </c>
      <c r="K18" s="6">
        <v>1</v>
      </c>
      <c r="L18" s="6"/>
      <c r="M18" s="6"/>
      <c r="N18" s="6"/>
      <c r="O18" s="6"/>
      <c r="P18" s="6"/>
      <c r="Q18" s="6"/>
      <c r="R18" s="3">
        <v>4</v>
      </c>
      <c r="S18" s="1" t="s">
        <v>83</v>
      </c>
      <c r="T18" s="1"/>
      <c r="U18" s="1" t="s">
        <v>84</v>
      </c>
      <c r="V18" s="5"/>
      <c r="W18" s="19" t="s">
        <v>77</v>
      </c>
    </row>
    <row r="19" spans="1:23" ht="51.75" hidden="1">
      <c r="A19" s="369"/>
      <c r="B19" s="369"/>
      <c r="C19" s="370"/>
      <c r="D19" s="1" t="s">
        <v>85</v>
      </c>
      <c r="E19" s="5" t="s">
        <v>86</v>
      </c>
      <c r="F19" s="6"/>
      <c r="G19" s="6"/>
      <c r="H19" s="6"/>
      <c r="I19" s="6"/>
      <c r="J19" s="6"/>
      <c r="K19" s="6"/>
      <c r="L19" s="6">
        <v>1</v>
      </c>
      <c r="M19" s="6"/>
      <c r="N19" s="6"/>
      <c r="O19" s="6"/>
      <c r="P19" s="6"/>
      <c r="Q19" s="6"/>
      <c r="R19" s="3"/>
      <c r="S19" s="1" t="s">
        <v>87</v>
      </c>
      <c r="T19" s="1"/>
      <c r="U19" s="1"/>
      <c r="V19" s="5"/>
      <c r="W19" s="19" t="s">
        <v>77</v>
      </c>
    </row>
    <row r="20" spans="1:23" ht="51.75" hidden="1">
      <c r="A20" s="369"/>
      <c r="B20" s="369"/>
      <c r="C20" s="370"/>
      <c r="D20" s="1" t="s">
        <v>88</v>
      </c>
      <c r="E20" s="5" t="s">
        <v>89</v>
      </c>
      <c r="F20" s="6"/>
      <c r="G20" s="6"/>
      <c r="H20" s="6"/>
      <c r="I20" s="6"/>
      <c r="J20" s="6"/>
      <c r="K20" s="6"/>
      <c r="L20" s="6"/>
      <c r="M20" s="6">
        <v>1</v>
      </c>
      <c r="N20" s="6"/>
      <c r="O20" s="6">
        <v>1</v>
      </c>
      <c r="P20" s="6"/>
      <c r="Q20" s="6">
        <v>1</v>
      </c>
      <c r="R20" s="3">
        <v>3</v>
      </c>
      <c r="S20" s="1" t="s">
        <v>90</v>
      </c>
      <c r="T20" s="1"/>
      <c r="U20" s="1"/>
      <c r="V20" s="5"/>
      <c r="W20" s="19" t="s">
        <v>91</v>
      </c>
    </row>
    <row r="21" spans="1:23" ht="64.5" hidden="1">
      <c r="A21" s="366"/>
      <c r="B21" s="366"/>
      <c r="C21" s="368"/>
      <c r="D21" s="1" t="s">
        <v>92</v>
      </c>
      <c r="E21" s="5" t="s">
        <v>93</v>
      </c>
      <c r="F21" s="6"/>
      <c r="G21" s="6"/>
      <c r="H21" s="6"/>
      <c r="I21" s="6"/>
      <c r="J21" s="6"/>
      <c r="K21" s="6"/>
      <c r="L21" s="6"/>
      <c r="M21" s="6">
        <v>1</v>
      </c>
      <c r="N21" s="6"/>
      <c r="O21" s="6"/>
      <c r="P21" s="6"/>
      <c r="Q21" s="6"/>
      <c r="R21" s="3"/>
      <c r="S21" s="1" t="s">
        <v>84</v>
      </c>
      <c r="T21" s="1"/>
      <c r="U21" s="1"/>
      <c r="V21" s="5"/>
      <c r="W21" s="19" t="s">
        <v>94</v>
      </c>
    </row>
    <row r="22" spans="1:23" ht="77.25" hidden="1">
      <c r="A22" s="1"/>
      <c r="B22" s="1"/>
      <c r="C22" s="5"/>
      <c r="D22" s="1" t="s">
        <v>85</v>
      </c>
      <c r="E22" s="5" t="s">
        <v>95</v>
      </c>
      <c r="F22" s="6"/>
      <c r="G22" s="6"/>
      <c r="H22" s="6"/>
      <c r="I22" s="6"/>
      <c r="J22" s="6"/>
      <c r="K22" s="6"/>
      <c r="L22" s="6">
        <v>1</v>
      </c>
      <c r="M22" s="6"/>
      <c r="N22" s="6"/>
      <c r="O22" s="6"/>
      <c r="P22" s="6"/>
      <c r="Q22" s="6"/>
      <c r="R22" s="3">
        <v>1</v>
      </c>
      <c r="S22" s="1" t="s">
        <v>44</v>
      </c>
      <c r="T22" s="1"/>
      <c r="U22" s="1"/>
      <c r="V22" s="5"/>
      <c r="W22" s="19" t="s">
        <v>96</v>
      </c>
    </row>
    <row r="23" spans="1:23" ht="51.75" hidden="1">
      <c r="A23" s="1"/>
      <c r="B23" s="1"/>
      <c r="C23" s="5"/>
      <c r="D23" s="1" t="s">
        <v>88</v>
      </c>
      <c r="E23" s="5" t="s">
        <v>97</v>
      </c>
      <c r="F23" s="6"/>
      <c r="G23" s="6"/>
      <c r="H23" s="6"/>
      <c r="I23" s="6"/>
      <c r="J23" s="6">
        <v>1</v>
      </c>
      <c r="K23" s="6"/>
      <c r="L23" s="6"/>
      <c r="M23" s="6"/>
      <c r="N23" s="6"/>
      <c r="O23" s="6"/>
      <c r="P23" s="6">
        <v>1</v>
      </c>
      <c r="Q23" s="6"/>
      <c r="R23" s="3">
        <v>2</v>
      </c>
      <c r="S23" s="1" t="s">
        <v>33</v>
      </c>
      <c r="T23" s="1" t="s">
        <v>98</v>
      </c>
      <c r="U23" s="1"/>
      <c r="V23" s="5"/>
      <c r="W23" s="19" t="s">
        <v>77</v>
      </c>
    </row>
    <row r="24" spans="1:23" ht="76.5" hidden="1">
      <c r="A24" s="1"/>
      <c r="B24" s="1"/>
      <c r="C24" s="5" t="s">
        <v>99</v>
      </c>
      <c r="D24" s="1" t="s">
        <v>100</v>
      </c>
      <c r="E24" s="5" t="s">
        <v>101</v>
      </c>
      <c r="F24" s="6"/>
      <c r="G24" s="6"/>
      <c r="H24" s="6">
        <v>1</v>
      </c>
      <c r="I24" s="6"/>
      <c r="J24" s="6"/>
      <c r="K24" s="6">
        <v>1</v>
      </c>
      <c r="L24" s="6"/>
      <c r="M24" s="6"/>
      <c r="N24" s="6">
        <v>1</v>
      </c>
      <c r="O24" s="6"/>
      <c r="P24" s="6"/>
      <c r="Q24" s="6">
        <v>1</v>
      </c>
      <c r="R24" s="3">
        <v>4</v>
      </c>
      <c r="S24" s="1" t="s">
        <v>28</v>
      </c>
      <c r="T24" s="1" t="s">
        <v>33</v>
      </c>
      <c r="U24" s="1" t="s">
        <v>102</v>
      </c>
      <c r="V24" s="5"/>
      <c r="W24" s="19" t="s">
        <v>103</v>
      </c>
    </row>
    <row r="25" spans="1:23" ht="64.5" hidden="1">
      <c r="A25" s="1"/>
      <c r="B25" s="1"/>
      <c r="C25" s="5" t="s">
        <v>104</v>
      </c>
      <c r="D25" s="1" t="s">
        <v>105</v>
      </c>
      <c r="E25" s="5" t="s">
        <v>106</v>
      </c>
      <c r="F25" s="6"/>
      <c r="G25" s="6"/>
      <c r="H25" s="6"/>
      <c r="I25" s="6"/>
      <c r="J25" s="6"/>
      <c r="K25" s="6"/>
      <c r="L25" s="6">
        <v>1</v>
      </c>
      <c r="M25" s="6"/>
      <c r="N25" s="6"/>
      <c r="O25" s="6"/>
      <c r="P25" s="6"/>
      <c r="Q25" s="6"/>
      <c r="R25" s="3">
        <v>1</v>
      </c>
      <c r="S25" s="1" t="s">
        <v>39</v>
      </c>
      <c r="T25" s="1"/>
      <c r="U25" s="1"/>
      <c r="V25" s="5"/>
      <c r="W25" s="19" t="s">
        <v>107</v>
      </c>
    </row>
    <row r="26" spans="1:23" ht="102.75" hidden="1">
      <c r="A26" s="1"/>
      <c r="B26" s="1"/>
      <c r="C26" s="5"/>
      <c r="D26" s="1" t="s">
        <v>108</v>
      </c>
      <c r="E26" s="5" t="s">
        <v>109</v>
      </c>
      <c r="F26" s="6"/>
      <c r="G26" s="6"/>
      <c r="H26" s="6"/>
      <c r="I26" s="6"/>
      <c r="J26" s="6"/>
      <c r="K26" s="6"/>
      <c r="L26" s="6">
        <v>1</v>
      </c>
      <c r="M26" s="6"/>
      <c r="N26" s="6"/>
      <c r="O26" s="6"/>
      <c r="P26" s="6"/>
      <c r="Q26" s="6"/>
      <c r="R26" s="3">
        <v>1</v>
      </c>
      <c r="S26" s="1" t="s">
        <v>39</v>
      </c>
      <c r="T26" s="1"/>
      <c r="U26" s="1"/>
      <c r="V26" s="5"/>
      <c r="W26" s="19" t="s">
        <v>110</v>
      </c>
    </row>
    <row r="27" spans="1:23" ht="51" hidden="1">
      <c r="A27" s="1"/>
      <c r="B27" s="1"/>
      <c r="C27" s="5" t="s">
        <v>111</v>
      </c>
      <c r="D27" s="1" t="s">
        <v>112</v>
      </c>
      <c r="E27" s="10" t="s">
        <v>113</v>
      </c>
      <c r="F27" s="6">
        <v>1</v>
      </c>
      <c r="G27" s="6">
        <v>1</v>
      </c>
      <c r="H27" s="6">
        <v>1</v>
      </c>
      <c r="I27" s="6">
        <v>1</v>
      </c>
      <c r="J27" s="6">
        <v>1</v>
      </c>
      <c r="K27" s="6">
        <v>1</v>
      </c>
      <c r="L27" s="6">
        <v>1</v>
      </c>
      <c r="M27" s="6">
        <v>1</v>
      </c>
      <c r="N27" s="6">
        <v>1</v>
      </c>
      <c r="O27" s="6">
        <v>1</v>
      </c>
      <c r="P27" s="6">
        <v>1</v>
      </c>
      <c r="Q27" s="6">
        <v>1</v>
      </c>
      <c r="R27" s="3">
        <v>12</v>
      </c>
      <c r="S27" s="1" t="s">
        <v>44</v>
      </c>
      <c r="T27" s="1"/>
      <c r="U27" s="1"/>
      <c r="V27" s="5"/>
      <c r="W27" s="19" t="s">
        <v>114</v>
      </c>
    </row>
    <row r="28" spans="1:23" ht="38.25" hidden="1">
      <c r="A28" s="1"/>
      <c r="B28" s="1"/>
      <c r="C28" s="5"/>
      <c r="D28" s="1" t="s">
        <v>115</v>
      </c>
      <c r="E28" s="5" t="s">
        <v>116</v>
      </c>
      <c r="F28" s="6">
        <v>1</v>
      </c>
      <c r="G28" s="6">
        <v>1</v>
      </c>
      <c r="H28" s="6">
        <v>1</v>
      </c>
      <c r="I28" s="6">
        <v>1</v>
      </c>
      <c r="J28" s="6">
        <v>1</v>
      </c>
      <c r="K28" s="6">
        <v>1</v>
      </c>
      <c r="L28" s="6">
        <v>1</v>
      </c>
      <c r="M28" s="6">
        <v>1</v>
      </c>
      <c r="N28" s="6">
        <v>1</v>
      </c>
      <c r="O28" s="6">
        <v>1</v>
      </c>
      <c r="P28" s="6">
        <v>1</v>
      </c>
      <c r="Q28" s="6">
        <v>1</v>
      </c>
      <c r="R28" s="3">
        <v>12</v>
      </c>
      <c r="S28" s="1" t="s">
        <v>28</v>
      </c>
      <c r="T28" s="1"/>
      <c r="U28" s="1"/>
      <c r="V28" s="5"/>
      <c r="W28" s="19" t="s">
        <v>114</v>
      </c>
    </row>
    <row r="29" spans="1:23" ht="38.25" hidden="1">
      <c r="A29" s="1"/>
      <c r="B29" s="1"/>
      <c r="C29" s="5"/>
      <c r="D29" s="1" t="s">
        <v>117</v>
      </c>
      <c r="E29" s="5" t="s">
        <v>118</v>
      </c>
      <c r="F29" s="6"/>
      <c r="G29" s="6"/>
      <c r="H29" s="6"/>
      <c r="I29" s="6">
        <v>1</v>
      </c>
      <c r="J29" s="6"/>
      <c r="K29" s="6"/>
      <c r="L29" s="6"/>
      <c r="M29" s="6"/>
      <c r="N29" s="6"/>
      <c r="O29" s="6"/>
      <c r="P29" s="6"/>
      <c r="Q29" s="6"/>
      <c r="R29" s="3">
        <v>1</v>
      </c>
      <c r="S29" s="1" t="s">
        <v>76</v>
      </c>
      <c r="T29" s="1"/>
      <c r="U29" s="1"/>
      <c r="V29" s="5"/>
      <c r="W29" s="19" t="s">
        <v>114</v>
      </c>
    </row>
    <row r="30" spans="1:23" ht="178.5" hidden="1">
      <c r="A30" s="1" t="s">
        <v>119</v>
      </c>
      <c r="B30" s="1" t="s">
        <v>120</v>
      </c>
      <c r="C30" s="5" t="s">
        <v>121</v>
      </c>
      <c r="D30" s="1" t="s">
        <v>122</v>
      </c>
      <c r="E30" s="5" t="s">
        <v>123</v>
      </c>
      <c r="F30" s="2">
        <v>1</v>
      </c>
      <c r="G30" s="2">
        <v>1</v>
      </c>
      <c r="H30" s="2">
        <v>1</v>
      </c>
      <c r="I30" s="2">
        <v>1</v>
      </c>
      <c r="J30" s="2">
        <v>1</v>
      </c>
      <c r="K30" s="2">
        <v>1</v>
      </c>
      <c r="L30" s="2">
        <v>1</v>
      </c>
      <c r="M30" s="2">
        <v>1</v>
      </c>
      <c r="N30" s="2">
        <v>1</v>
      </c>
      <c r="O30" s="2">
        <v>1</v>
      </c>
      <c r="P30" s="2">
        <v>1</v>
      </c>
      <c r="Q30" s="2">
        <v>1</v>
      </c>
      <c r="R30" s="3">
        <v>12</v>
      </c>
      <c r="S30" s="1" t="s">
        <v>44</v>
      </c>
      <c r="T30" s="1"/>
      <c r="U30" s="1"/>
      <c r="V30" s="1"/>
      <c r="W30" s="11" t="s">
        <v>124</v>
      </c>
    </row>
    <row r="31" spans="1:23" ht="89.25" hidden="1">
      <c r="A31" s="12"/>
      <c r="B31" s="12"/>
      <c r="C31" s="13" t="s">
        <v>125</v>
      </c>
      <c r="D31" s="12" t="s">
        <v>126</v>
      </c>
      <c r="E31" s="13" t="s">
        <v>127</v>
      </c>
      <c r="F31" s="14">
        <v>1</v>
      </c>
      <c r="G31" s="14">
        <v>1</v>
      </c>
      <c r="H31" s="14">
        <v>1</v>
      </c>
      <c r="I31" s="14">
        <v>1</v>
      </c>
      <c r="J31" s="14">
        <v>1</v>
      </c>
      <c r="K31" s="14">
        <v>1</v>
      </c>
      <c r="L31" s="14">
        <v>1</v>
      </c>
      <c r="M31" s="14">
        <v>1</v>
      </c>
      <c r="N31" s="14">
        <v>1</v>
      </c>
      <c r="O31" s="14">
        <v>1</v>
      </c>
      <c r="P31" s="14">
        <v>1</v>
      </c>
      <c r="Q31" s="14">
        <v>1</v>
      </c>
      <c r="R31" s="15">
        <v>12</v>
      </c>
      <c r="S31" s="12" t="s">
        <v>44</v>
      </c>
      <c r="T31" s="12"/>
      <c r="U31" s="12"/>
      <c r="V31" s="13" t="s">
        <v>128</v>
      </c>
      <c r="W31" s="18"/>
    </row>
    <row r="32" spans="1:23" ht="89.25" hidden="1">
      <c r="A32" s="12"/>
      <c r="B32" s="12"/>
      <c r="C32" s="12"/>
      <c r="D32" s="12" t="s">
        <v>129</v>
      </c>
      <c r="E32" s="13" t="s">
        <v>130</v>
      </c>
      <c r="F32" s="14">
        <v>1</v>
      </c>
      <c r="G32" s="14">
        <v>1</v>
      </c>
      <c r="H32" s="14">
        <v>1</v>
      </c>
      <c r="I32" s="14">
        <v>1</v>
      </c>
      <c r="J32" s="14">
        <v>1</v>
      </c>
      <c r="K32" s="14">
        <v>1</v>
      </c>
      <c r="L32" s="14">
        <v>1</v>
      </c>
      <c r="M32" s="14">
        <v>1</v>
      </c>
      <c r="N32" s="14">
        <v>1</v>
      </c>
      <c r="O32" s="14">
        <v>1</v>
      </c>
      <c r="P32" s="14">
        <v>1</v>
      </c>
      <c r="Q32" s="14">
        <v>1</v>
      </c>
      <c r="R32" s="15">
        <v>12</v>
      </c>
      <c r="S32" s="12" t="s">
        <v>33</v>
      </c>
      <c r="T32" s="12" t="s">
        <v>98</v>
      </c>
      <c r="U32" s="12"/>
      <c r="V32" s="12" t="s">
        <v>128</v>
      </c>
      <c r="W32" s="16"/>
    </row>
    <row r="33" spans="1:23" ht="63.75" hidden="1">
      <c r="A33" s="12"/>
      <c r="B33" s="12"/>
      <c r="C33" s="13"/>
      <c r="D33" s="12" t="s">
        <v>131</v>
      </c>
      <c r="E33" s="13" t="s">
        <v>132</v>
      </c>
      <c r="F33" s="17"/>
      <c r="G33" s="17">
        <v>1</v>
      </c>
      <c r="H33" s="17">
        <v>1</v>
      </c>
      <c r="I33" s="17">
        <v>1</v>
      </c>
      <c r="J33" s="17"/>
      <c r="K33" s="17">
        <v>1</v>
      </c>
      <c r="L33" s="17">
        <v>1</v>
      </c>
      <c r="M33" s="17">
        <v>1</v>
      </c>
      <c r="N33" s="17"/>
      <c r="O33" s="17">
        <v>1</v>
      </c>
      <c r="P33" s="17">
        <v>1</v>
      </c>
      <c r="Q33" s="17">
        <v>1</v>
      </c>
      <c r="R33" s="15">
        <v>9</v>
      </c>
      <c r="S33" s="12" t="s">
        <v>33</v>
      </c>
      <c r="T33" s="12" t="s">
        <v>28</v>
      </c>
      <c r="U33" s="12"/>
      <c r="V33" s="13" t="s">
        <v>128</v>
      </c>
      <c r="W33" s="18"/>
    </row>
    <row r="34" spans="1:23" ht="114.75" hidden="1">
      <c r="A34" s="12" t="s">
        <v>23</v>
      </c>
      <c r="B34" s="12" t="s">
        <v>133</v>
      </c>
      <c r="C34" s="13" t="s">
        <v>134</v>
      </c>
      <c r="D34" s="13" t="s">
        <v>135</v>
      </c>
      <c r="E34" s="13" t="s">
        <v>136</v>
      </c>
      <c r="F34" s="17"/>
      <c r="G34" s="17"/>
      <c r="H34" s="17"/>
      <c r="I34" s="17">
        <v>1</v>
      </c>
      <c r="J34" s="17"/>
      <c r="K34" s="17">
        <v>1</v>
      </c>
      <c r="L34" s="17"/>
      <c r="M34" s="17">
        <v>1</v>
      </c>
      <c r="N34" s="17"/>
      <c r="O34" s="17">
        <v>1</v>
      </c>
      <c r="P34" s="17"/>
      <c r="Q34" s="17"/>
      <c r="R34" s="15">
        <v>4</v>
      </c>
      <c r="S34" s="12" t="s">
        <v>44</v>
      </c>
      <c r="T34" s="12" t="s">
        <v>48</v>
      </c>
      <c r="U34" s="12" t="s">
        <v>137</v>
      </c>
      <c r="V34" s="12" t="s">
        <v>138</v>
      </c>
      <c r="W34" s="20"/>
    </row>
    <row r="35" spans="1:23" ht="51" hidden="1">
      <c r="A35" s="1"/>
      <c r="B35" s="1"/>
      <c r="C35" s="1"/>
      <c r="D35" s="5" t="s">
        <v>139</v>
      </c>
      <c r="E35" s="1" t="s">
        <v>140</v>
      </c>
      <c r="F35" s="2"/>
      <c r="G35" s="2"/>
      <c r="H35" s="2"/>
      <c r="I35" s="2"/>
      <c r="J35" s="2">
        <v>1</v>
      </c>
      <c r="K35" s="2"/>
      <c r="L35" s="2">
        <v>1</v>
      </c>
      <c r="M35" s="2"/>
      <c r="N35" s="2">
        <v>1</v>
      </c>
      <c r="O35" s="2"/>
      <c r="P35" s="2">
        <v>1</v>
      </c>
      <c r="Q35" s="2"/>
      <c r="R35" s="3">
        <v>4</v>
      </c>
      <c r="S35" s="1" t="s">
        <v>44</v>
      </c>
      <c r="T35" s="1"/>
      <c r="U35" s="1"/>
      <c r="V35" s="5"/>
      <c r="W35" s="19" t="s">
        <v>141</v>
      </c>
    </row>
    <row r="36" spans="1:23" ht="51" hidden="1">
      <c r="A36" s="1"/>
      <c r="B36" s="1"/>
      <c r="C36" s="5" t="s">
        <v>142</v>
      </c>
      <c r="D36" s="5" t="s">
        <v>143</v>
      </c>
      <c r="E36" s="5" t="s">
        <v>144</v>
      </c>
      <c r="F36" s="6"/>
      <c r="G36" s="6"/>
      <c r="H36" s="6"/>
      <c r="I36" s="6">
        <v>1</v>
      </c>
      <c r="J36" s="6"/>
      <c r="K36" s="6"/>
      <c r="L36" s="6"/>
      <c r="M36" s="6">
        <v>1</v>
      </c>
      <c r="N36" s="6"/>
      <c r="O36" s="6"/>
      <c r="P36" s="6"/>
      <c r="Q36" s="6">
        <v>1</v>
      </c>
      <c r="R36" s="3">
        <v>3</v>
      </c>
      <c r="S36" s="1" t="s">
        <v>44</v>
      </c>
      <c r="T36" s="1"/>
      <c r="U36" s="1"/>
      <c r="V36" s="1"/>
      <c r="W36" s="11" t="s">
        <v>141</v>
      </c>
    </row>
    <row r="37" spans="1:23" ht="64.5" hidden="1">
      <c r="A37" s="1"/>
      <c r="B37" s="1"/>
      <c r="C37" s="1" t="s">
        <v>145</v>
      </c>
      <c r="D37" s="5" t="s">
        <v>146</v>
      </c>
      <c r="E37" s="1" t="s">
        <v>147</v>
      </c>
      <c r="F37" s="2"/>
      <c r="G37" s="2"/>
      <c r="H37" s="2">
        <v>1</v>
      </c>
      <c r="I37" s="2"/>
      <c r="J37" s="2"/>
      <c r="K37" s="2">
        <v>1</v>
      </c>
      <c r="L37" s="2"/>
      <c r="M37" s="2"/>
      <c r="N37" s="2">
        <v>1</v>
      </c>
      <c r="O37" s="2"/>
      <c r="P37" s="2"/>
      <c r="Q37" s="2">
        <v>1</v>
      </c>
      <c r="R37" s="3">
        <v>4</v>
      </c>
      <c r="S37" s="1" t="s">
        <v>44</v>
      </c>
      <c r="T37" s="1" t="s">
        <v>48</v>
      </c>
      <c r="U37" s="1" t="s">
        <v>137</v>
      </c>
      <c r="V37" s="5"/>
      <c r="W37" s="19" t="s">
        <v>148</v>
      </c>
    </row>
    <row r="38" spans="1:23" ht="153" hidden="1">
      <c r="A38" s="12" t="s">
        <v>149</v>
      </c>
      <c r="B38" s="12" t="s">
        <v>150</v>
      </c>
      <c r="C38" s="13" t="s">
        <v>151</v>
      </c>
      <c r="D38" s="13" t="s">
        <v>152</v>
      </c>
      <c r="E38" s="13" t="s">
        <v>153</v>
      </c>
      <c r="F38" s="17"/>
      <c r="G38" s="17"/>
      <c r="H38" s="17"/>
      <c r="I38" s="17">
        <v>1</v>
      </c>
      <c r="J38" s="17"/>
      <c r="K38" s="17"/>
      <c r="L38" s="17"/>
      <c r="M38" s="17">
        <v>1</v>
      </c>
      <c r="N38" s="17"/>
      <c r="O38" s="17"/>
      <c r="P38" s="17"/>
      <c r="Q38" s="17">
        <v>1</v>
      </c>
      <c r="R38" s="15">
        <v>3</v>
      </c>
      <c r="S38" s="12" t="s">
        <v>39</v>
      </c>
      <c r="T38" s="12" t="s">
        <v>33</v>
      </c>
      <c r="U38" s="12"/>
      <c r="V38" s="12" t="s">
        <v>154</v>
      </c>
      <c r="W38" s="16"/>
    </row>
    <row r="39" spans="1:23" ht="76.5" hidden="1">
      <c r="A39" s="12"/>
      <c r="B39" s="12"/>
      <c r="C39" s="12"/>
      <c r="D39" s="13" t="s">
        <v>155</v>
      </c>
      <c r="E39" s="12" t="s">
        <v>156</v>
      </c>
      <c r="F39" s="14"/>
      <c r="G39" s="14"/>
      <c r="H39" s="14"/>
      <c r="I39" s="14"/>
      <c r="J39" s="14"/>
      <c r="K39" s="14">
        <v>1</v>
      </c>
      <c r="L39" s="14"/>
      <c r="M39" s="14"/>
      <c r="N39" s="14"/>
      <c r="O39" s="14">
        <v>1</v>
      </c>
      <c r="P39" s="14"/>
      <c r="Q39" s="14"/>
      <c r="R39" s="15">
        <v>2</v>
      </c>
      <c r="S39" s="12" t="s">
        <v>28</v>
      </c>
      <c r="T39" s="12" t="s">
        <v>33</v>
      </c>
      <c r="U39" s="12"/>
      <c r="V39" s="13" t="s">
        <v>154</v>
      </c>
      <c r="W39" s="18"/>
    </row>
    <row r="40" spans="1:23" ht="89.25" hidden="1">
      <c r="A40" s="12"/>
      <c r="B40" s="12"/>
      <c r="C40" s="13"/>
      <c r="D40" s="13" t="s">
        <v>157</v>
      </c>
      <c r="E40" s="13" t="s">
        <v>158</v>
      </c>
      <c r="F40" s="17"/>
      <c r="G40" s="17"/>
      <c r="H40" s="17">
        <v>1</v>
      </c>
      <c r="I40" s="17"/>
      <c r="J40" s="17"/>
      <c r="K40" s="17"/>
      <c r="L40" s="17">
        <v>1</v>
      </c>
      <c r="M40" s="17"/>
      <c r="N40" s="17"/>
      <c r="O40" s="17"/>
      <c r="P40" s="17">
        <v>1</v>
      </c>
      <c r="Q40" s="17"/>
      <c r="R40" s="15">
        <v>3</v>
      </c>
      <c r="S40" s="12" t="s">
        <v>159</v>
      </c>
      <c r="T40" s="12" t="s">
        <v>33</v>
      </c>
      <c r="U40" s="12"/>
      <c r="V40" s="12" t="s">
        <v>154</v>
      </c>
      <c r="W40" s="16"/>
    </row>
    <row r="41" spans="1:23" ht="63.75" hidden="1">
      <c r="A41" s="1"/>
      <c r="B41" s="1"/>
      <c r="C41" s="5" t="s">
        <v>160</v>
      </c>
      <c r="D41" s="5" t="s">
        <v>161</v>
      </c>
      <c r="E41" s="5" t="s">
        <v>162</v>
      </c>
      <c r="F41" s="6">
        <v>1</v>
      </c>
      <c r="G41" s="6">
        <v>1</v>
      </c>
      <c r="H41" s="6">
        <v>1</v>
      </c>
      <c r="I41" s="6">
        <v>1</v>
      </c>
      <c r="J41" s="6">
        <v>1</v>
      </c>
      <c r="K41" s="6">
        <v>1</v>
      </c>
      <c r="L41" s="6">
        <v>1</v>
      </c>
      <c r="M41" s="6">
        <v>1</v>
      </c>
      <c r="N41" s="6">
        <v>1</v>
      </c>
      <c r="O41" s="6">
        <v>1</v>
      </c>
      <c r="P41" s="6">
        <v>1</v>
      </c>
      <c r="Q41" s="6">
        <v>1</v>
      </c>
      <c r="R41" s="3">
        <v>12</v>
      </c>
      <c r="S41" s="1" t="s">
        <v>44</v>
      </c>
      <c r="T41" s="1"/>
      <c r="U41" s="1"/>
      <c r="V41" s="5"/>
      <c r="W41" s="19" t="s">
        <v>163</v>
      </c>
    </row>
    <row r="42" spans="1:23" ht="63.75" hidden="1">
      <c r="A42" s="1"/>
      <c r="B42" s="1"/>
      <c r="C42" s="5"/>
      <c r="D42" s="5" t="s">
        <v>164</v>
      </c>
      <c r="E42" s="5" t="s">
        <v>165</v>
      </c>
      <c r="F42" s="6"/>
      <c r="G42" s="6"/>
      <c r="H42" s="6"/>
      <c r="I42" s="6"/>
      <c r="J42" s="6"/>
      <c r="K42" s="6">
        <v>1</v>
      </c>
      <c r="L42" s="6"/>
      <c r="M42" s="6"/>
      <c r="N42" s="6"/>
      <c r="O42" s="6"/>
      <c r="P42" s="6"/>
      <c r="Q42" s="6"/>
      <c r="R42" s="3">
        <v>1</v>
      </c>
      <c r="S42" s="1" t="s">
        <v>39</v>
      </c>
      <c r="T42" s="1"/>
      <c r="U42" s="1"/>
      <c r="V42" s="5"/>
      <c r="W42" s="19" t="s">
        <v>163</v>
      </c>
    </row>
    <row r="43" spans="1:23" ht="39" hidden="1">
      <c r="A43" s="1"/>
      <c r="B43" s="1"/>
      <c r="C43" s="5"/>
      <c r="D43" s="5" t="s">
        <v>166</v>
      </c>
      <c r="E43" s="5" t="s">
        <v>167</v>
      </c>
      <c r="F43" s="6"/>
      <c r="G43" s="6"/>
      <c r="H43" s="6"/>
      <c r="I43" s="6"/>
      <c r="J43" s="6"/>
      <c r="K43" s="6"/>
      <c r="L43" s="6"/>
      <c r="M43" s="6"/>
      <c r="N43" s="6">
        <v>1</v>
      </c>
      <c r="O43" s="6"/>
      <c r="P43" s="6"/>
      <c r="Q43" s="6">
        <v>1</v>
      </c>
      <c r="R43" s="3">
        <v>2</v>
      </c>
      <c r="S43" s="1" t="s">
        <v>28</v>
      </c>
      <c r="T43" s="1" t="s">
        <v>33</v>
      </c>
      <c r="U43" s="1"/>
      <c r="V43" s="5"/>
      <c r="W43" s="19" t="s">
        <v>163</v>
      </c>
    </row>
    <row r="44" spans="1:23" ht="64.5" hidden="1">
      <c r="A44" s="1"/>
      <c r="B44" s="1"/>
      <c r="C44" s="5"/>
      <c r="D44" s="5" t="s">
        <v>168</v>
      </c>
      <c r="E44" s="5" t="s">
        <v>169</v>
      </c>
      <c r="F44" s="6"/>
      <c r="G44" s="6"/>
      <c r="H44" s="6">
        <v>1</v>
      </c>
      <c r="I44" s="6"/>
      <c r="J44" s="6"/>
      <c r="K44" s="6">
        <v>2</v>
      </c>
      <c r="L44" s="6"/>
      <c r="M44" s="6"/>
      <c r="N44" s="6">
        <v>1</v>
      </c>
      <c r="O44" s="6"/>
      <c r="P44" s="6"/>
      <c r="Q44" s="6">
        <v>1</v>
      </c>
      <c r="R44" s="3">
        <v>5</v>
      </c>
      <c r="S44" s="1" t="s">
        <v>33</v>
      </c>
      <c r="T44" s="1" t="s">
        <v>28</v>
      </c>
      <c r="U44" s="1"/>
      <c r="V44" s="5"/>
      <c r="W44" s="19" t="s">
        <v>170</v>
      </c>
    </row>
    <row r="45" spans="1:23" ht="77.25" hidden="1">
      <c r="A45" s="1"/>
      <c r="B45" s="1"/>
      <c r="C45" s="5" t="s">
        <v>171</v>
      </c>
      <c r="D45" s="5" t="s">
        <v>172</v>
      </c>
      <c r="E45" s="5" t="s">
        <v>173</v>
      </c>
      <c r="F45" s="6">
        <v>1</v>
      </c>
      <c r="G45" s="6">
        <v>1</v>
      </c>
      <c r="H45" s="6">
        <v>1</v>
      </c>
      <c r="I45" s="6">
        <v>1</v>
      </c>
      <c r="J45" s="6">
        <v>1</v>
      </c>
      <c r="K45" s="6">
        <v>1</v>
      </c>
      <c r="L45" s="6">
        <v>1</v>
      </c>
      <c r="M45" s="6">
        <v>1</v>
      </c>
      <c r="N45" s="6">
        <v>1</v>
      </c>
      <c r="O45" s="6">
        <v>1</v>
      </c>
      <c r="P45" s="6">
        <v>1</v>
      </c>
      <c r="Q45" s="6">
        <v>1</v>
      </c>
      <c r="R45" s="3"/>
      <c r="S45" s="1" t="s">
        <v>44</v>
      </c>
      <c r="T45" s="1"/>
      <c r="U45" s="1"/>
      <c r="V45" s="5"/>
      <c r="W45" s="19" t="s">
        <v>174</v>
      </c>
    </row>
    <row r="46" spans="1:23" ht="102" hidden="1">
      <c r="A46" s="1"/>
      <c r="B46" s="1" t="s">
        <v>175</v>
      </c>
      <c r="C46" s="1" t="s">
        <v>176</v>
      </c>
      <c r="D46" s="1" t="s">
        <v>177</v>
      </c>
      <c r="E46" s="1" t="s">
        <v>178</v>
      </c>
      <c r="F46" s="2"/>
      <c r="G46" s="2">
        <v>1</v>
      </c>
      <c r="H46" s="2"/>
      <c r="I46" s="2"/>
      <c r="J46" s="2"/>
      <c r="K46" s="2"/>
      <c r="L46" s="2"/>
      <c r="M46" s="2"/>
      <c r="N46" s="2"/>
      <c r="O46" s="2"/>
      <c r="P46" s="2"/>
      <c r="Q46" s="2"/>
      <c r="R46" s="3">
        <v>1</v>
      </c>
      <c r="S46" s="1" t="s">
        <v>44</v>
      </c>
      <c r="T46" s="1"/>
      <c r="U46" s="1"/>
      <c r="V46" s="5"/>
      <c r="W46" s="19" t="s">
        <v>179</v>
      </c>
    </row>
    <row r="47" spans="1:23" ht="38.25" hidden="1">
      <c r="A47" s="1"/>
      <c r="B47" s="1"/>
      <c r="C47" s="5"/>
      <c r="D47" s="1" t="s">
        <v>180</v>
      </c>
      <c r="E47" s="5" t="s">
        <v>181</v>
      </c>
      <c r="F47" s="6">
        <v>1</v>
      </c>
      <c r="G47" s="6"/>
      <c r="H47" s="6"/>
      <c r="I47" s="6"/>
      <c r="J47" s="6"/>
      <c r="K47" s="6"/>
      <c r="L47" s="6"/>
      <c r="M47" s="6"/>
      <c r="N47" s="6"/>
      <c r="O47" s="6"/>
      <c r="P47" s="6"/>
      <c r="Q47" s="6"/>
      <c r="R47" s="3">
        <v>1</v>
      </c>
      <c r="S47" s="1" t="s">
        <v>28</v>
      </c>
      <c r="T47" s="1"/>
      <c r="U47" s="1"/>
      <c r="V47" s="1"/>
      <c r="W47" s="11" t="s">
        <v>179</v>
      </c>
    </row>
    <row r="48" spans="1:23" ht="26.25" hidden="1">
      <c r="A48" s="1"/>
      <c r="B48" s="1"/>
      <c r="C48" s="1"/>
      <c r="D48" s="1" t="s">
        <v>182</v>
      </c>
      <c r="E48" s="1" t="s">
        <v>183</v>
      </c>
      <c r="F48" s="2"/>
      <c r="G48" s="2"/>
      <c r="H48" s="2">
        <v>1</v>
      </c>
      <c r="I48" s="2"/>
      <c r="J48" s="2"/>
      <c r="K48" s="2"/>
      <c r="L48" s="2"/>
      <c r="M48" s="2"/>
      <c r="N48" s="2"/>
      <c r="O48" s="2"/>
      <c r="P48" s="2"/>
      <c r="Q48" s="2"/>
      <c r="R48" s="3">
        <v>1</v>
      </c>
      <c r="S48" s="1" t="s">
        <v>39</v>
      </c>
      <c r="T48" s="1"/>
      <c r="U48" s="1"/>
      <c r="V48" s="5"/>
      <c r="W48" s="19" t="s">
        <v>179</v>
      </c>
    </row>
    <row r="49" spans="1:23" ht="51.75" hidden="1">
      <c r="A49" s="1"/>
      <c r="B49" s="1"/>
      <c r="C49" s="5"/>
      <c r="D49" s="1" t="s">
        <v>184</v>
      </c>
      <c r="E49" s="5" t="s">
        <v>185</v>
      </c>
      <c r="F49" s="6"/>
      <c r="G49" s="6"/>
      <c r="H49" s="6"/>
      <c r="I49" s="6"/>
      <c r="J49" s="6">
        <v>1</v>
      </c>
      <c r="K49" s="6"/>
      <c r="L49" s="6"/>
      <c r="M49" s="6">
        <v>1</v>
      </c>
      <c r="N49" s="6"/>
      <c r="O49" s="6"/>
      <c r="P49" s="6">
        <v>1</v>
      </c>
      <c r="Q49" s="6"/>
      <c r="R49" s="3">
        <v>3</v>
      </c>
      <c r="S49" s="1" t="s">
        <v>28</v>
      </c>
      <c r="T49" s="1" t="s">
        <v>33</v>
      </c>
      <c r="U49" s="1"/>
      <c r="V49" s="1"/>
      <c r="W49" s="11" t="s">
        <v>186</v>
      </c>
    </row>
    <row r="50" spans="1:23" ht="63.75" hidden="1">
      <c r="A50" s="1"/>
      <c r="B50" s="1"/>
      <c r="C50" s="1" t="s">
        <v>187</v>
      </c>
      <c r="D50" s="1" t="s">
        <v>188</v>
      </c>
      <c r="E50" s="1" t="s">
        <v>189</v>
      </c>
      <c r="F50" s="2">
        <v>1</v>
      </c>
      <c r="G50" s="2">
        <v>1</v>
      </c>
      <c r="H50" s="2">
        <v>1</v>
      </c>
      <c r="I50" s="2">
        <v>1</v>
      </c>
      <c r="J50" s="2">
        <v>1</v>
      </c>
      <c r="K50" s="2">
        <v>1</v>
      </c>
      <c r="L50" s="2">
        <v>1</v>
      </c>
      <c r="M50" s="2">
        <v>1</v>
      </c>
      <c r="N50" s="2">
        <v>1</v>
      </c>
      <c r="O50" s="2">
        <v>1</v>
      </c>
      <c r="P50" s="2">
        <v>1</v>
      </c>
      <c r="Q50" s="2">
        <v>1</v>
      </c>
      <c r="R50" s="3">
        <v>12</v>
      </c>
      <c r="S50" s="1" t="s">
        <v>44</v>
      </c>
      <c r="T50" s="1"/>
      <c r="U50" s="1"/>
      <c r="V50" s="5"/>
      <c r="W50" s="19" t="s">
        <v>179</v>
      </c>
    </row>
    <row r="51" spans="1:23" ht="38.25" hidden="1">
      <c r="A51" s="1"/>
      <c r="B51" s="1"/>
      <c r="C51" s="5" t="s">
        <v>190</v>
      </c>
      <c r="D51" s="5" t="s">
        <v>191</v>
      </c>
      <c r="E51" s="5" t="s">
        <v>192</v>
      </c>
      <c r="F51" s="6"/>
      <c r="G51" s="6"/>
      <c r="H51" s="6">
        <v>1</v>
      </c>
      <c r="I51" s="6"/>
      <c r="J51" s="6"/>
      <c r="K51" s="6">
        <v>1</v>
      </c>
      <c r="L51" s="6"/>
      <c r="M51" s="6"/>
      <c r="N51" s="6">
        <v>1</v>
      </c>
      <c r="O51" s="6"/>
      <c r="P51" s="6"/>
      <c r="Q51" s="6">
        <v>1</v>
      </c>
      <c r="R51" s="3">
        <v>4</v>
      </c>
      <c r="S51" s="1" t="s">
        <v>48</v>
      </c>
      <c r="T51" s="1"/>
      <c r="U51" s="1" t="s">
        <v>193</v>
      </c>
      <c r="V51" s="1"/>
      <c r="W51" s="11" t="s">
        <v>194</v>
      </c>
    </row>
    <row r="52" spans="1:23" ht="51" hidden="1">
      <c r="A52" s="1"/>
      <c r="B52" s="1"/>
      <c r="C52" s="1" t="s">
        <v>195</v>
      </c>
      <c r="D52" s="1" t="s">
        <v>196</v>
      </c>
      <c r="E52" s="1" t="s">
        <v>197</v>
      </c>
      <c r="F52" s="2">
        <v>1</v>
      </c>
      <c r="G52" s="2">
        <v>1</v>
      </c>
      <c r="H52" s="2">
        <v>1</v>
      </c>
      <c r="I52" s="2">
        <v>1</v>
      </c>
      <c r="J52" s="2">
        <v>1</v>
      </c>
      <c r="K52" s="2">
        <v>1</v>
      </c>
      <c r="L52" s="2">
        <v>1</v>
      </c>
      <c r="M52" s="2">
        <v>1</v>
      </c>
      <c r="N52" s="2">
        <v>1</v>
      </c>
      <c r="O52" s="2">
        <v>1</v>
      </c>
      <c r="P52" s="2">
        <v>1</v>
      </c>
      <c r="Q52" s="2">
        <v>1</v>
      </c>
      <c r="R52" s="3">
        <v>12</v>
      </c>
      <c r="S52" s="1" t="s">
        <v>44</v>
      </c>
      <c r="T52" s="1"/>
      <c r="U52" s="1"/>
      <c r="V52" s="5"/>
      <c r="W52" s="19" t="s">
        <v>124</v>
      </c>
    </row>
    <row r="53" spans="1:23" ht="51" hidden="1">
      <c r="A53" s="1"/>
      <c r="B53" s="1"/>
      <c r="C53" s="5" t="s">
        <v>198</v>
      </c>
      <c r="D53" s="5" t="s">
        <v>199</v>
      </c>
      <c r="E53" s="5" t="s">
        <v>200</v>
      </c>
      <c r="F53" s="6">
        <v>1</v>
      </c>
      <c r="G53" s="6"/>
      <c r="H53" s="6"/>
      <c r="I53" s="6"/>
      <c r="J53" s="6"/>
      <c r="K53" s="6"/>
      <c r="L53" s="6"/>
      <c r="M53" s="6"/>
      <c r="N53" s="6"/>
      <c r="O53" s="6"/>
      <c r="P53" s="6"/>
      <c r="Q53" s="6"/>
      <c r="R53" s="3">
        <v>1</v>
      </c>
      <c r="S53" s="1" t="s">
        <v>48</v>
      </c>
      <c r="T53" s="1"/>
      <c r="U53" s="1" t="s">
        <v>201</v>
      </c>
      <c r="V53" s="1"/>
      <c r="W53" s="11" t="s">
        <v>124</v>
      </c>
    </row>
    <row r="54" spans="1:23" ht="39" hidden="1">
      <c r="A54" s="1"/>
      <c r="B54" s="1"/>
      <c r="C54" s="1"/>
      <c r="D54" s="5" t="s">
        <v>202</v>
      </c>
      <c r="E54" s="1" t="s">
        <v>203</v>
      </c>
      <c r="F54" s="2"/>
      <c r="G54" s="2"/>
      <c r="H54" s="2">
        <v>1</v>
      </c>
      <c r="I54" s="2"/>
      <c r="J54" s="2"/>
      <c r="K54" s="2">
        <v>1</v>
      </c>
      <c r="L54" s="2"/>
      <c r="M54" s="2"/>
      <c r="N54" s="2">
        <v>1</v>
      </c>
      <c r="O54" s="2"/>
      <c r="P54" s="2"/>
      <c r="Q54" s="2">
        <v>1</v>
      </c>
      <c r="R54" s="3">
        <v>4</v>
      </c>
      <c r="S54" s="1" t="s">
        <v>33</v>
      </c>
      <c r="T54" s="1" t="s">
        <v>98</v>
      </c>
      <c r="U54" s="1"/>
      <c r="V54" s="5"/>
      <c r="W54" s="19" t="s">
        <v>124</v>
      </c>
    </row>
    <row r="55" spans="1:23" ht="64.5" hidden="1">
      <c r="A55" s="1"/>
      <c r="B55" s="1"/>
      <c r="C55" s="5"/>
      <c r="D55" s="5" t="s">
        <v>204</v>
      </c>
      <c r="E55" s="5" t="s">
        <v>205</v>
      </c>
      <c r="F55" s="6"/>
      <c r="G55" s="6"/>
      <c r="H55" s="2">
        <v>1</v>
      </c>
      <c r="I55" s="2"/>
      <c r="J55" s="2"/>
      <c r="K55" s="2">
        <v>1</v>
      </c>
      <c r="L55" s="2"/>
      <c r="M55" s="2"/>
      <c r="N55" s="2">
        <v>1</v>
      </c>
      <c r="O55" s="2"/>
      <c r="P55" s="2"/>
      <c r="Q55" s="2">
        <v>1</v>
      </c>
      <c r="R55" s="3">
        <v>4</v>
      </c>
      <c r="S55" s="1" t="s">
        <v>44</v>
      </c>
      <c r="T55" s="1"/>
      <c r="U55" s="1"/>
      <c r="V55" s="1"/>
      <c r="W55" s="11" t="s">
        <v>148</v>
      </c>
    </row>
    <row r="56" spans="1:23" ht="64.5" hidden="1">
      <c r="A56" s="1"/>
      <c r="B56" s="1"/>
      <c r="C56" s="1"/>
      <c r="D56" s="5" t="s">
        <v>206</v>
      </c>
      <c r="E56" s="1" t="s">
        <v>207</v>
      </c>
      <c r="F56" s="2"/>
      <c r="G56" s="2"/>
      <c r="H56" s="2"/>
      <c r="I56" s="2">
        <v>1</v>
      </c>
      <c r="J56" s="2"/>
      <c r="K56" s="2"/>
      <c r="L56" s="2">
        <v>1</v>
      </c>
      <c r="M56" s="2"/>
      <c r="N56" s="2"/>
      <c r="O56" s="2">
        <v>1</v>
      </c>
      <c r="P56" s="2"/>
      <c r="Q56" s="2"/>
      <c r="R56" s="3">
        <v>3</v>
      </c>
      <c r="S56" s="1" t="s">
        <v>39</v>
      </c>
      <c r="T56" s="1" t="s">
        <v>33</v>
      </c>
      <c r="U56" s="1"/>
      <c r="V56" s="5"/>
      <c r="W56" s="19" t="s">
        <v>148</v>
      </c>
    </row>
    <row r="57" spans="1:23" ht="51.75" hidden="1">
      <c r="A57" s="1"/>
      <c r="B57" s="1"/>
      <c r="C57" s="5"/>
      <c r="D57" s="5" t="s">
        <v>208</v>
      </c>
      <c r="E57" s="7" t="s">
        <v>209</v>
      </c>
      <c r="F57" s="6"/>
      <c r="G57" s="6"/>
      <c r="H57" s="6"/>
      <c r="I57" s="6"/>
      <c r="J57" s="6">
        <v>1</v>
      </c>
      <c r="K57" s="6"/>
      <c r="L57" s="6"/>
      <c r="M57" s="6">
        <v>1</v>
      </c>
      <c r="N57" s="6"/>
      <c r="O57" s="6"/>
      <c r="P57" s="6">
        <v>1</v>
      </c>
      <c r="Q57" s="6"/>
      <c r="R57" s="3">
        <v>3</v>
      </c>
      <c r="S57" s="1" t="s">
        <v>28</v>
      </c>
      <c r="T57" s="1" t="s">
        <v>33</v>
      </c>
      <c r="U57" s="1"/>
      <c r="V57" s="1"/>
      <c r="W57" s="11" t="s">
        <v>210</v>
      </c>
    </row>
    <row r="58" spans="1:23" ht="63.75" hidden="1">
      <c r="A58" s="1"/>
      <c r="B58" s="1"/>
      <c r="C58" s="5" t="s">
        <v>211</v>
      </c>
      <c r="D58" s="5" t="s">
        <v>212</v>
      </c>
      <c r="E58" s="7" t="s">
        <v>213</v>
      </c>
      <c r="F58" s="6"/>
      <c r="G58" s="6"/>
      <c r="H58" s="6"/>
      <c r="I58" s="6">
        <v>1</v>
      </c>
      <c r="J58" s="6"/>
      <c r="K58" s="6"/>
      <c r="L58" s="6"/>
      <c r="M58" s="6"/>
      <c r="N58" s="6"/>
      <c r="O58" s="6"/>
      <c r="P58" s="6"/>
      <c r="Q58" s="6"/>
      <c r="R58" s="3"/>
      <c r="S58" s="1" t="s">
        <v>28</v>
      </c>
      <c r="T58" s="1"/>
      <c r="U58" s="1"/>
      <c r="V58" s="5"/>
      <c r="W58" s="19" t="s">
        <v>214</v>
      </c>
    </row>
    <row r="59" spans="1:23" ht="64.5" hidden="1">
      <c r="A59" s="1"/>
      <c r="B59" s="1"/>
      <c r="C59" s="5"/>
      <c r="D59" s="5" t="s">
        <v>215</v>
      </c>
      <c r="E59" s="7" t="s">
        <v>216</v>
      </c>
      <c r="F59" s="6"/>
      <c r="G59" s="6"/>
      <c r="H59" s="6"/>
      <c r="I59" s="6"/>
      <c r="J59" s="6">
        <v>1</v>
      </c>
      <c r="K59" s="6"/>
      <c r="L59" s="6"/>
      <c r="M59" s="6"/>
      <c r="N59" s="6"/>
      <c r="O59" s="6"/>
      <c r="P59" s="6"/>
      <c r="Q59" s="6"/>
      <c r="R59" s="3"/>
      <c r="S59" s="1" t="s">
        <v>39</v>
      </c>
      <c r="T59" s="1" t="s">
        <v>33</v>
      </c>
      <c r="U59" s="1"/>
      <c r="V59" s="5"/>
      <c r="W59" s="19" t="s">
        <v>217</v>
      </c>
    </row>
    <row r="60" spans="1:23" ht="64.5" hidden="1">
      <c r="A60" s="1"/>
      <c r="B60" s="1"/>
      <c r="C60" s="5"/>
      <c r="D60" s="5" t="s">
        <v>218</v>
      </c>
      <c r="E60" s="7" t="s">
        <v>219</v>
      </c>
      <c r="F60" s="6"/>
      <c r="G60" s="6"/>
      <c r="H60" s="6"/>
      <c r="I60" s="6"/>
      <c r="J60" s="6"/>
      <c r="K60" s="6">
        <v>1</v>
      </c>
      <c r="L60" s="6"/>
      <c r="M60" s="6"/>
      <c r="N60" s="6">
        <v>1</v>
      </c>
      <c r="O60" s="6"/>
      <c r="P60" s="6"/>
      <c r="Q60" s="6">
        <v>1</v>
      </c>
      <c r="R60" s="3"/>
      <c r="S60" s="1" t="s">
        <v>28</v>
      </c>
      <c r="T60" s="1" t="s">
        <v>33</v>
      </c>
      <c r="U60" s="1"/>
      <c r="V60" s="5"/>
      <c r="W60" s="19" t="s">
        <v>217</v>
      </c>
    </row>
    <row r="61" spans="1:23" ht="102" hidden="1">
      <c r="A61" s="1"/>
      <c r="B61" s="1"/>
      <c r="C61" s="5" t="s">
        <v>220</v>
      </c>
      <c r="D61" s="5" t="s">
        <v>221</v>
      </c>
      <c r="E61" s="7" t="s">
        <v>222</v>
      </c>
      <c r="F61" s="6"/>
      <c r="G61" s="6"/>
      <c r="H61" s="6">
        <v>1</v>
      </c>
      <c r="I61" s="6"/>
      <c r="J61" s="6"/>
      <c r="K61" s="6">
        <v>1</v>
      </c>
      <c r="L61" s="6"/>
      <c r="M61" s="6"/>
      <c r="N61" s="6">
        <v>1</v>
      </c>
      <c r="O61" s="6"/>
      <c r="P61" s="6"/>
      <c r="Q61" s="6">
        <v>1</v>
      </c>
      <c r="R61" s="3">
        <v>4</v>
      </c>
      <c r="S61" s="1" t="s">
        <v>28</v>
      </c>
      <c r="T61" s="1" t="s">
        <v>33</v>
      </c>
      <c r="U61" s="1"/>
      <c r="V61" s="5"/>
      <c r="W61" s="19" t="s">
        <v>210</v>
      </c>
    </row>
    <row r="62" spans="1:23" ht="51.75" hidden="1">
      <c r="A62" s="1"/>
      <c r="B62" s="1"/>
      <c r="C62" s="5"/>
      <c r="D62" s="5" t="s">
        <v>223</v>
      </c>
      <c r="E62" s="7" t="s">
        <v>224</v>
      </c>
      <c r="F62" s="6"/>
      <c r="G62" s="6"/>
      <c r="H62" s="6">
        <v>1</v>
      </c>
      <c r="I62" s="6"/>
      <c r="J62" s="6"/>
      <c r="K62" s="6">
        <v>1</v>
      </c>
      <c r="L62" s="6"/>
      <c r="M62" s="6"/>
      <c r="N62" s="6">
        <v>1</v>
      </c>
      <c r="O62" s="6"/>
      <c r="P62" s="6"/>
      <c r="Q62" s="6">
        <v>1</v>
      </c>
      <c r="R62" s="3">
        <v>4</v>
      </c>
      <c r="S62" s="1" t="s">
        <v>44</v>
      </c>
      <c r="T62" s="1"/>
      <c r="U62" s="1"/>
      <c r="V62" s="5"/>
      <c r="W62" s="19" t="s">
        <v>225</v>
      </c>
    </row>
    <row r="63" spans="1:23" ht="38.25" hidden="1">
      <c r="A63" s="1"/>
      <c r="B63" s="1"/>
      <c r="C63" s="5"/>
      <c r="D63" s="5" t="s">
        <v>226</v>
      </c>
      <c r="E63" s="7" t="s">
        <v>227</v>
      </c>
      <c r="F63" s="6"/>
      <c r="G63" s="6"/>
      <c r="H63" s="6"/>
      <c r="I63" s="6"/>
      <c r="J63" s="6"/>
      <c r="K63" s="6">
        <v>1</v>
      </c>
      <c r="L63" s="6"/>
      <c r="M63" s="6"/>
      <c r="N63" s="6"/>
      <c r="O63" s="6"/>
      <c r="P63" s="6"/>
      <c r="Q63" s="6">
        <v>1</v>
      </c>
      <c r="R63" s="3">
        <v>2</v>
      </c>
      <c r="S63" s="1" t="s">
        <v>48</v>
      </c>
      <c r="T63" s="1"/>
      <c r="U63" s="1" t="s">
        <v>201</v>
      </c>
      <c r="V63" s="5"/>
      <c r="W63" s="19" t="s">
        <v>194</v>
      </c>
    </row>
    <row r="64" spans="1:23" ht="76.5" hidden="1">
      <c r="A64" s="1"/>
      <c r="B64" s="1"/>
      <c r="C64" s="5"/>
      <c r="D64" s="5" t="s">
        <v>228</v>
      </c>
      <c r="E64" s="7" t="s">
        <v>229</v>
      </c>
      <c r="F64" s="6"/>
      <c r="G64" s="6"/>
      <c r="H64" s="6">
        <v>1</v>
      </c>
      <c r="I64" s="6"/>
      <c r="J64" s="6"/>
      <c r="K64" s="6">
        <v>1</v>
      </c>
      <c r="L64" s="6"/>
      <c r="M64" s="6"/>
      <c r="N64" s="6">
        <v>1</v>
      </c>
      <c r="O64" s="6"/>
      <c r="P64" s="6"/>
      <c r="Q64" s="6">
        <v>1</v>
      </c>
      <c r="R64" s="3">
        <v>4</v>
      </c>
      <c r="S64" s="1" t="s">
        <v>28</v>
      </c>
      <c r="T64" s="1" t="s">
        <v>33</v>
      </c>
      <c r="U64" s="1"/>
      <c r="V64" s="5"/>
      <c r="W64" s="19" t="s">
        <v>214</v>
      </c>
    </row>
    <row r="65" spans="1:23" ht="51" hidden="1">
      <c r="A65" s="1"/>
      <c r="B65" s="1"/>
      <c r="C65" s="5" t="s">
        <v>230</v>
      </c>
      <c r="D65" s="5" t="s">
        <v>231</v>
      </c>
      <c r="E65" s="7" t="s">
        <v>232</v>
      </c>
      <c r="F65" s="6">
        <v>1</v>
      </c>
      <c r="G65" s="6">
        <v>1</v>
      </c>
      <c r="H65" s="6">
        <v>1</v>
      </c>
      <c r="I65" s="6">
        <v>1</v>
      </c>
      <c r="J65" s="6">
        <v>1</v>
      </c>
      <c r="K65" s="6">
        <v>1</v>
      </c>
      <c r="L65" s="6">
        <v>1</v>
      </c>
      <c r="M65" s="6">
        <v>1</v>
      </c>
      <c r="N65" s="6">
        <v>1</v>
      </c>
      <c r="O65" s="6">
        <v>1</v>
      </c>
      <c r="P65" s="6">
        <v>1</v>
      </c>
      <c r="Q65" s="6">
        <v>1</v>
      </c>
      <c r="R65" s="3">
        <v>12</v>
      </c>
      <c r="S65" s="1" t="s">
        <v>29</v>
      </c>
      <c r="T65" s="1"/>
      <c r="U65" s="1"/>
      <c r="V65" s="5"/>
      <c r="W65" s="19" t="s">
        <v>233</v>
      </c>
    </row>
    <row r="66" spans="1:23" ht="39" hidden="1">
      <c r="A66" s="1"/>
      <c r="B66" s="1"/>
      <c r="C66" s="5"/>
      <c r="D66" s="5" t="s">
        <v>234</v>
      </c>
      <c r="E66" s="7" t="s">
        <v>235</v>
      </c>
      <c r="F66" s="6">
        <v>1</v>
      </c>
      <c r="G66" s="6">
        <v>1</v>
      </c>
      <c r="H66" s="6">
        <v>1</v>
      </c>
      <c r="I66" s="6">
        <v>1</v>
      </c>
      <c r="J66" s="6">
        <v>1</v>
      </c>
      <c r="K66" s="6">
        <v>1</v>
      </c>
      <c r="L66" s="6">
        <v>1</v>
      </c>
      <c r="M66" s="6">
        <v>1</v>
      </c>
      <c r="N66" s="6">
        <v>1</v>
      </c>
      <c r="O66" s="6">
        <v>1</v>
      </c>
      <c r="P66" s="6">
        <v>1</v>
      </c>
      <c r="Q66" s="6">
        <v>1</v>
      </c>
      <c r="R66" s="3">
        <v>12</v>
      </c>
      <c r="S66" s="1" t="s">
        <v>44</v>
      </c>
      <c r="T66" s="1"/>
      <c r="U66" s="1"/>
      <c r="V66" s="5"/>
      <c r="W66" s="19" t="s">
        <v>233</v>
      </c>
    </row>
    <row r="67" spans="1:23" ht="114.75" hidden="1">
      <c r="A67" s="1" t="s">
        <v>23</v>
      </c>
      <c r="B67" s="1" t="s">
        <v>40</v>
      </c>
      <c r="C67" s="1" t="s">
        <v>236</v>
      </c>
      <c r="D67" s="1" t="s">
        <v>237</v>
      </c>
      <c r="E67" s="1" t="s">
        <v>238</v>
      </c>
      <c r="F67" s="2">
        <v>1</v>
      </c>
      <c r="G67" s="2">
        <v>1</v>
      </c>
      <c r="H67" s="2">
        <v>1</v>
      </c>
      <c r="I67" s="2">
        <v>1</v>
      </c>
      <c r="J67" s="2">
        <v>1</v>
      </c>
      <c r="K67" s="2">
        <v>1</v>
      </c>
      <c r="L67" s="2">
        <v>1</v>
      </c>
      <c r="M67" s="2">
        <v>1</v>
      </c>
      <c r="N67" s="2">
        <v>1</v>
      </c>
      <c r="O67" s="2">
        <v>1</v>
      </c>
      <c r="P67" s="2">
        <v>1</v>
      </c>
      <c r="Q67" s="2">
        <v>1</v>
      </c>
      <c r="R67" s="3">
        <v>12</v>
      </c>
      <c r="S67" s="1" t="s">
        <v>28</v>
      </c>
      <c r="T67" s="1" t="s">
        <v>33</v>
      </c>
      <c r="U67" s="1"/>
      <c r="V67" s="5"/>
      <c r="W67" s="19" t="s">
        <v>239</v>
      </c>
    </row>
    <row r="68" spans="1:23" ht="51" hidden="1">
      <c r="A68" s="1"/>
      <c r="B68" s="1"/>
      <c r="C68" s="5"/>
      <c r="D68" s="1" t="s">
        <v>240</v>
      </c>
      <c r="E68" s="5" t="s">
        <v>241</v>
      </c>
      <c r="F68" s="6">
        <v>1</v>
      </c>
      <c r="G68" s="6">
        <v>1</v>
      </c>
      <c r="H68" s="6">
        <v>1</v>
      </c>
      <c r="I68" s="6">
        <v>1</v>
      </c>
      <c r="J68" s="6">
        <v>1</v>
      </c>
      <c r="K68" s="6">
        <v>1</v>
      </c>
      <c r="L68" s="6">
        <v>1</v>
      </c>
      <c r="M68" s="6">
        <v>1</v>
      </c>
      <c r="N68" s="6">
        <v>1</v>
      </c>
      <c r="O68" s="6">
        <v>1</v>
      </c>
      <c r="P68" s="6">
        <v>1</v>
      </c>
      <c r="Q68" s="6">
        <v>1</v>
      </c>
      <c r="R68" s="3">
        <v>12</v>
      </c>
      <c r="S68" s="1" t="s">
        <v>33</v>
      </c>
      <c r="T68" s="1" t="s">
        <v>98</v>
      </c>
      <c r="U68" s="1"/>
      <c r="V68" s="1"/>
      <c r="W68" s="11" t="s">
        <v>239</v>
      </c>
    </row>
    <row r="69" spans="1:23" ht="89.25" hidden="1">
      <c r="A69" s="1"/>
      <c r="B69" s="1"/>
      <c r="C69" s="1"/>
      <c r="D69" s="1" t="s">
        <v>242</v>
      </c>
      <c r="E69" s="1" t="s">
        <v>243</v>
      </c>
      <c r="F69" s="6">
        <v>1</v>
      </c>
      <c r="G69" s="6">
        <v>1</v>
      </c>
      <c r="H69" s="6">
        <v>1</v>
      </c>
      <c r="I69" s="6">
        <v>1</v>
      </c>
      <c r="J69" s="6">
        <v>1</v>
      </c>
      <c r="K69" s="6">
        <v>1</v>
      </c>
      <c r="L69" s="6">
        <v>1</v>
      </c>
      <c r="M69" s="6">
        <v>1</v>
      </c>
      <c r="N69" s="6">
        <v>1</v>
      </c>
      <c r="O69" s="6">
        <v>1</v>
      </c>
      <c r="P69" s="6">
        <v>1</v>
      </c>
      <c r="Q69" s="6">
        <v>1</v>
      </c>
      <c r="R69" s="3">
        <v>12</v>
      </c>
      <c r="S69" s="1" t="s">
        <v>48</v>
      </c>
      <c r="T69" s="1" t="s">
        <v>33</v>
      </c>
      <c r="U69" s="1" t="s">
        <v>244</v>
      </c>
      <c r="V69" s="5"/>
      <c r="W69" s="19" t="s">
        <v>239</v>
      </c>
    </row>
    <row r="70" spans="1:23" ht="38.25" hidden="1">
      <c r="A70" s="1"/>
      <c r="B70" s="1"/>
      <c r="C70" s="1"/>
      <c r="D70" s="1" t="s">
        <v>245</v>
      </c>
      <c r="E70" s="5" t="s">
        <v>246</v>
      </c>
      <c r="F70" s="6">
        <v>1</v>
      </c>
      <c r="G70" s="6">
        <v>1</v>
      </c>
      <c r="H70" s="6">
        <v>1</v>
      </c>
      <c r="I70" s="6">
        <v>1</v>
      </c>
      <c r="J70" s="6">
        <v>1</v>
      </c>
      <c r="K70" s="6">
        <v>1</v>
      </c>
      <c r="L70" s="6">
        <v>1</v>
      </c>
      <c r="M70" s="6">
        <v>1</v>
      </c>
      <c r="N70" s="6">
        <v>1</v>
      </c>
      <c r="O70" s="6">
        <v>1</v>
      </c>
      <c r="P70" s="6">
        <v>1</v>
      </c>
      <c r="Q70" s="6">
        <v>1</v>
      </c>
      <c r="R70" s="3">
        <v>12</v>
      </c>
      <c r="S70" s="1" t="s">
        <v>44</v>
      </c>
      <c r="T70" s="1"/>
      <c r="U70" s="1"/>
      <c r="V70" s="1"/>
      <c r="W70" s="11" t="s">
        <v>103</v>
      </c>
    </row>
    <row r="71" spans="1:23" ht="38.25" hidden="1">
      <c r="A71" s="1"/>
      <c r="B71" s="1"/>
      <c r="C71" s="5"/>
      <c r="D71" s="1" t="s">
        <v>247</v>
      </c>
      <c r="E71" s="1" t="s">
        <v>248</v>
      </c>
      <c r="F71" s="6">
        <v>1</v>
      </c>
      <c r="G71" s="6">
        <v>1</v>
      </c>
      <c r="H71" s="6">
        <v>1</v>
      </c>
      <c r="I71" s="6">
        <v>1</v>
      </c>
      <c r="J71" s="6">
        <v>1</v>
      </c>
      <c r="K71" s="6">
        <v>1</v>
      </c>
      <c r="L71" s="6">
        <v>1</v>
      </c>
      <c r="M71" s="6">
        <v>1</v>
      </c>
      <c r="N71" s="6">
        <v>1</v>
      </c>
      <c r="O71" s="6">
        <v>1</v>
      </c>
      <c r="P71" s="6">
        <v>1</v>
      </c>
      <c r="Q71" s="6">
        <v>1</v>
      </c>
      <c r="R71" s="3">
        <v>12</v>
      </c>
      <c r="S71" s="1" t="s">
        <v>44</v>
      </c>
      <c r="T71" s="1"/>
      <c r="U71" s="1"/>
      <c r="V71" s="5"/>
      <c r="W71" s="19" t="s">
        <v>249</v>
      </c>
    </row>
    <row r="72" spans="1:23" ht="140.25" hidden="1">
      <c r="A72" s="1" t="s">
        <v>250</v>
      </c>
      <c r="B72" s="1" t="s">
        <v>251</v>
      </c>
      <c r="C72" s="5" t="s">
        <v>252</v>
      </c>
      <c r="D72" s="5" t="s">
        <v>253</v>
      </c>
      <c r="E72" s="5" t="s">
        <v>254</v>
      </c>
      <c r="F72" s="6"/>
      <c r="G72" s="6"/>
      <c r="H72" s="6">
        <v>1</v>
      </c>
      <c r="I72" s="6"/>
      <c r="J72" s="6"/>
      <c r="K72" s="6"/>
      <c r="L72" s="6"/>
      <c r="M72" s="6"/>
      <c r="N72" s="6"/>
      <c r="O72" s="6"/>
      <c r="P72" s="6"/>
      <c r="Q72" s="6"/>
      <c r="R72" s="3">
        <v>1</v>
      </c>
      <c r="S72" s="1" t="s">
        <v>44</v>
      </c>
      <c r="T72" s="1"/>
      <c r="U72" s="1"/>
      <c r="V72" s="1"/>
      <c r="W72" s="11" t="s">
        <v>255</v>
      </c>
    </row>
    <row r="73" spans="1:23" ht="38.25" hidden="1">
      <c r="A73" s="1"/>
      <c r="B73" s="1"/>
      <c r="C73" s="1"/>
      <c r="D73" s="5" t="s">
        <v>256</v>
      </c>
      <c r="E73" s="1" t="s">
        <v>257</v>
      </c>
      <c r="F73" s="2"/>
      <c r="G73" s="2"/>
      <c r="H73" s="2">
        <v>1</v>
      </c>
      <c r="I73" s="2"/>
      <c r="J73" s="2"/>
      <c r="K73" s="2">
        <v>1</v>
      </c>
      <c r="L73" s="2"/>
      <c r="M73" s="2"/>
      <c r="N73" s="2">
        <v>1</v>
      </c>
      <c r="O73" s="2"/>
      <c r="P73" s="2">
        <v>1</v>
      </c>
      <c r="Q73" s="2"/>
      <c r="R73" s="3">
        <v>4</v>
      </c>
      <c r="S73" s="1" t="s">
        <v>44</v>
      </c>
      <c r="T73" s="1"/>
      <c r="U73" s="1"/>
      <c r="V73" s="5"/>
      <c r="W73" s="19" t="s">
        <v>255</v>
      </c>
    </row>
    <row r="74" spans="1:23" ht="51" hidden="1">
      <c r="A74" s="1"/>
      <c r="B74" s="1"/>
      <c r="C74" s="5"/>
      <c r="D74" s="5" t="s">
        <v>258</v>
      </c>
      <c r="E74" s="5" t="s">
        <v>259</v>
      </c>
      <c r="F74" s="6"/>
      <c r="G74" s="6"/>
      <c r="H74" s="6">
        <v>1</v>
      </c>
      <c r="I74" s="6"/>
      <c r="J74" s="6"/>
      <c r="K74" s="6">
        <v>1</v>
      </c>
      <c r="L74" s="6"/>
      <c r="M74" s="6"/>
      <c r="N74" s="6"/>
      <c r="O74" s="6"/>
      <c r="P74" s="6"/>
      <c r="Q74" s="6"/>
      <c r="R74" s="3">
        <v>2</v>
      </c>
      <c r="S74" s="1" t="s">
        <v>44</v>
      </c>
      <c r="T74" s="1"/>
      <c r="U74" s="1"/>
      <c r="V74" s="1"/>
      <c r="W74" s="11" t="s">
        <v>255</v>
      </c>
    </row>
    <row r="75" spans="1:23" ht="51" hidden="1">
      <c r="A75" s="1"/>
      <c r="B75" s="1"/>
      <c r="C75" s="1"/>
      <c r="D75" s="5" t="s">
        <v>260</v>
      </c>
      <c r="E75" s="8" t="s">
        <v>261</v>
      </c>
      <c r="F75" s="2"/>
      <c r="G75" s="2">
        <v>1</v>
      </c>
      <c r="H75" s="2"/>
      <c r="I75" s="2"/>
      <c r="J75" s="2">
        <v>1</v>
      </c>
      <c r="K75" s="2"/>
      <c r="L75" s="2"/>
      <c r="M75" s="2">
        <v>1</v>
      </c>
      <c r="N75" s="2"/>
      <c r="O75" s="2"/>
      <c r="P75" s="2">
        <v>1</v>
      </c>
      <c r="Q75" s="2"/>
      <c r="R75" s="3">
        <v>4</v>
      </c>
      <c r="S75" s="1" t="s">
        <v>44</v>
      </c>
      <c r="T75" s="1"/>
      <c r="U75" s="1"/>
      <c r="V75" s="5"/>
      <c r="W75" s="19" t="s">
        <v>262</v>
      </c>
    </row>
    <row r="76" spans="1:23" ht="63.75" hidden="1">
      <c r="A76" s="1"/>
      <c r="B76" s="1"/>
      <c r="C76" s="5"/>
      <c r="D76" s="5" t="s">
        <v>263</v>
      </c>
      <c r="E76" s="5" t="s">
        <v>264</v>
      </c>
      <c r="F76" s="6"/>
      <c r="G76" s="6"/>
      <c r="H76" s="6">
        <v>1</v>
      </c>
      <c r="I76" s="6"/>
      <c r="J76" s="6"/>
      <c r="K76" s="6">
        <v>1</v>
      </c>
      <c r="L76" s="6"/>
      <c r="M76" s="6"/>
      <c r="N76" s="6">
        <v>1</v>
      </c>
      <c r="O76" s="6"/>
      <c r="P76" s="6"/>
      <c r="Q76" s="6">
        <v>1</v>
      </c>
      <c r="R76" s="3">
        <v>4</v>
      </c>
      <c r="S76" s="1" t="s">
        <v>48</v>
      </c>
      <c r="T76" s="1" t="s">
        <v>33</v>
      </c>
      <c r="U76" s="1" t="s">
        <v>265</v>
      </c>
      <c r="V76" s="1"/>
      <c r="W76" s="11" t="s">
        <v>262</v>
      </c>
    </row>
    <row r="77" spans="1:23" ht="51" hidden="1">
      <c r="A77" s="1"/>
      <c r="B77" s="1"/>
      <c r="C77" s="1"/>
      <c r="D77" s="5" t="s">
        <v>266</v>
      </c>
      <c r="E77" s="1" t="s">
        <v>267</v>
      </c>
      <c r="F77" s="2">
        <v>1</v>
      </c>
      <c r="G77" s="2">
        <v>1</v>
      </c>
      <c r="H77" s="2">
        <v>1</v>
      </c>
      <c r="I77" s="2">
        <v>1</v>
      </c>
      <c r="J77" s="2">
        <v>1</v>
      </c>
      <c r="K77" s="2">
        <v>1</v>
      </c>
      <c r="L77" s="2">
        <v>1</v>
      </c>
      <c r="M77" s="2">
        <v>1</v>
      </c>
      <c r="N77" s="2">
        <v>1</v>
      </c>
      <c r="O77" s="2">
        <v>1</v>
      </c>
      <c r="P77" s="2">
        <v>1</v>
      </c>
      <c r="Q77" s="2">
        <v>1</v>
      </c>
      <c r="R77" s="3">
        <v>12</v>
      </c>
      <c r="S77" s="1" t="s">
        <v>44</v>
      </c>
      <c r="T77" s="1"/>
      <c r="U77" s="1"/>
      <c r="V77" s="5"/>
      <c r="W77" s="19" t="s">
        <v>262</v>
      </c>
    </row>
    <row r="78" spans="1:23" ht="76.5" hidden="1">
      <c r="A78" s="1"/>
      <c r="B78" s="1"/>
      <c r="C78" s="5"/>
      <c r="D78" s="5" t="s">
        <v>268</v>
      </c>
      <c r="E78" s="5" t="s">
        <v>269</v>
      </c>
      <c r="F78" s="6">
        <v>1</v>
      </c>
      <c r="G78" s="6">
        <v>1</v>
      </c>
      <c r="H78" s="6">
        <v>1</v>
      </c>
      <c r="I78" s="6">
        <v>1</v>
      </c>
      <c r="J78" s="6">
        <v>1</v>
      </c>
      <c r="K78" s="6">
        <v>1</v>
      </c>
      <c r="L78" s="6">
        <v>1</v>
      </c>
      <c r="M78" s="6">
        <v>1</v>
      </c>
      <c r="N78" s="6">
        <v>1</v>
      </c>
      <c r="O78" s="6">
        <v>1</v>
      </c>
      <c r="P78" s="6">
        <v>1</v>
      </c>
      <c r="Q78" s="6">
        <v>1</v>
      </c>
      <c r="R78" s="3">
        <v>12</v>
      </c>
      <c r="S78" s="1" t="s">
        <v>44</v>
      </c>
      <c r="T78" s="1"/>
      <c r="U78" s="1"/>
      <c r="V78" s="1"/>
      <c r="W78" s="11" t="s">
        <v>270</v>
      </c>
    </row>
    <row r="79" spans="1:23" ht="38.25" hidden="1">
      <c r="A79" s="1"/>
      <c r="B79" s="1"/>
      <c r="C79" s="1"/>
      <c r="D79" s="5" t="s">
        <v>271</v>
      </c>
      <c r="E79" s="1" t="s">
        <v>272</v>
      </c>
      <c r="F79" s="2">
        <v>1</v>
      </c>
      <c r="G79" s="2">
        <v>1</v>
      </c>
      <c r="H79" s="2">
        <v>1</v>
      </c>
      <c r="I79" s="2">
        <v>1</v>
      </c>
      <c r="J79" s="2">
        <v>1</v>
      </c>
      <c r="K79" s="2">
        <v>1</v>
      </c>
      <c r="L79" s="2">
        <v>1</v>
      </c>
      <c r="M79" s="2">
        <v>1</v>
      </c>
      <c r="N79" s="2">
        <v>1</v>
      </c>
      <c r="O79" s="2">
        <v>1</v>
      </c>
      <c r="P79" s="2">
        <v>1</v>
      </c>
      <c r="Q79" s="2">
        <v>1</v>
      </c>
      <c r="R79" s="3">
        <v>12</v>
      </c>
      <c r="S79" s="1" t="s">
        <v>44</v>
      </c>
      <c r="T79" s="1"/>
      <c r="U79" s="1"/>
      <c r="V79" s="5"/>
      <c r="W79" s="19" t="s">
        <v>270</v>
      </c>
    </row>
    <row r="80" spans="1:23" ht="114.75" hidden="1">
      <c r="A80" s="1"/>
      <c r="B80" s="1"/>
      <c r="C80" s="5" t="s">
        <v>273</v>
      </c>
      <c r="D80" s="5" t="s">
        <v>274</v>
      </c>
      <c r="E80" s="5" t="s">
        <v>275</v>
      </c>
      <c r="F80" s="6">
        <v>1</v>
      </c>
      <c r="G80" s="6"/>
      <c r="H80" s="6"/>
      <c r="I80" s="6"/>
      <c r="J80" s="6"/>
      <c r="K80" s="6"/>
      <c r="L80" s="6"/>
      <c r="M80" s="6"/>
      <c r="N80" s="6"/>
      <c r="O80" s="6"/>
      <c r="P80" s="6"/>
      <c r="Q80" s="6"/>
      <c r="R80" s="3">
        <v>1</v>
      </c>
      <c r="S80" s="1" t="s">
        <v>39</v>
      </c>
      <c r="T80" s="1"/>
      <c r="U80" s="1"/>
      <c r="V80" s="1"/>
      <c r="W80" s="11" t="s">
        <v>276</v>
      </c>
    </row>
    <row r="81" spans="1:23" ht="102" hidden="1">
      <c r="A81" s="1"/>
      <c r="B81" s="1"/>
      <c r="C81" s="1"/>
      <c r="D81" s="5" t="s">
        <v>277</v>
      </c>
      <c r="E81" s="1" t="s">
        <v>278</v>
      </c>
      <c r="F81" s="2"/>
      <c r="G81" s="2"/>
      <c r="H81" s="2">
        <v>1</v>
      </c>
      <c r="I81" s="2"/>
      <c r="J81" s="2"/>
      <c r="K81" s="2">
        <v>1</v>
      </c>
      <c r="L81" s="2"/>
      <c r="M81" s="2"/>
      <c r="N81" s="2">
        <v>1</v>
      </c>
      <c r="O81" s="2"/>
      <c r="P81" s="2"/>
      <c r="Q81" s="2">
        <v>1</v>
      </c>
      <c r="R81" s="3">
        <v>4</v>
      </c>
      <c r="S81" s="1" t="s">
        <v>33</v>
      </c>
      <c r="T81" s="1" t="s">
        <v>98</v>
      </c>
      <c r="U81" s="1"/>
      <c r="V81" s="5"/>
      <c r="W81" s="19" t="s">
        <v>276</v>
      </c>
    </row>
    <row r="82" spans="1:23" ht="51" hidden="1">
      <c r="A82" s="1"/>
      <c r="B82" s="1"/>
      <c r="C82" s="5"/>
      <c r="D82" s="5" t="s">
        <v>279</v>
      </c>
      <c r="E82" s="5" t="s">
        <v>280</v>
      </c>
      <c r="F82" s="6"/>
      <c r="G82" s="6"/>
      <c r="H82" s="6"/>
      <c r="I82" s="6"/>
      <c r="J82" s="6"/>
      <c r="K82" s="6"/>
      <c r="L82" s="6">
        <v>1</v>
      </c>
      <c r="M82" s="6"/>
      <c r="N82" s="6"/>
      <c r="O82" s="6"/>
      <c r="P82" s="6"/>
      <c r="Q82" s="6"/>
      <c r="R82" s="3">
        <v>1</v>
      </c>
      <c r="S82" s="1" t="s">
        <v>28</v>
      </c>
      <c r="T82" s="1" t="s">
        <v>48</v>
      </c>
      <c r="U82" s="1" t="s">
        <v>137</v>
      </c>
      <c r="V82" s="1"/>
      <c r="W82" s="11" t="s">
        <v>276</v>
      </c>
    </row>
    <row r="83" spans="1:23" ht="89.25" hidden="1">
      <c r="A83" s="1"/>
      <c r="B83" s="1"/>
      <c r="C83" s="1"/>
      <c r="D83" s="5" t="s">
        <v>281</v>
      </c>
      <c r="E83" s="1" t="s">
        <v>282</v>
      </c>
      <c r="F83" s="2"/>
      <c r="G83" s="2"/>
      <c r="H83" s="2"/>
      <c r="I83" s="2"/>
      <c r="J83" s="2"/>
      <c r="K83" s="2"/>
      <c r="L83" s="2"/>
      <c r="M83" s="2"/>
      <c r="N83" s="2"/>
      <c r="O83" s="2"/>
      <c r="P83" s="2"/>
      <c r="Q83" s="2">
        <v>1</v>
      </c>
      <c r="R83" s="3">
        <v>1</v>
      </c>
      <c r="S83" s="1" t="s">
        <v>33</v>
      </c>
      <c r="T83" s="1" t="s">
        <v>98</v>
      </c>
      <c r="U83" s="1"/>
      <c r="V83" s="5"/>
      <c r="W83" s="19" t="s">
        <v>276</v>
      </c>
    </row>
    <row r="84" spans="1:23" ht="89.25" hidden="1">
      <c r="A84" s="1"/>
      <c r="B84" s="1"/>
      <c r="C84" s="5"/>
      <c r="D84" s="5" t="s">
        <v>283</v>
      </c>
      <c r="E84" s="5" t="s">
        <v>284</v>
      </c>
      <c r="F84" s="6"/>
      <c r="G84" s="6"/>
      <c r="H84" s="6"/>
      <c r="I84" s="6">
        <v>1</v>
      </c>
      <c r="J84" s="6"/>
      <c r="K84" s="6"/>
      <c r="L84" s="6"/>
      <c r="M84" s="6"/>
      <c r="N84" s="6"/>
      <c r="O84" s="6"/>
      <c r="P84" s="6"/>
      <c r="Q84" s="6"/>
      <c r="R84" s="3">
        <v>1</v>
      </c>
      <c r="S84" s="1" t="s">
        <v>33</v>
      </c>
      <c r="T84" s="1" t="s">
        <v>98</v>
      </c>
      <c r="U84" s="1"/>
      <c r="V84" s="1"/>
      <c r="W84" s="11" t="s">
        <v>276</v>
      </c>
    </row>
    <row r="85" spans="1:23" ht="102" hidden="1">
      <c r="A85" s="1"/>
      <c r="B85" s="1"/>
      <c r="C85" s="1"/>
      <c r="D85" s="5" t="s">
        <v>285</v>
      </c>
      <c r="E85" s="1" t="s">
        <v>286</v>
      </c>
      <c r="F85" s="2"/>
      <c r="G85" s="2"/>
      <c r="H85" s="2"/>
      <c r="I85" s="2"/>
      <c r="J85" s="2"/>
      <c r="K85" s="2">
        <v>1</v>
      </c>
      <c r="L85" s="2"/>
      <c r="M85" s="2"/>
      <c r="N85" s="2"/>
      <c r="O85" s="2"/>
      <c r="P85" s="2"/>
      <c r="Q85" s="2"/>
      <c r="R85" s="3">
        <v>1</v>
      </c>
      <c r="S85" s="1" t="s">
        <v>33</v>
      </c>
      <c r="T85" s="1" t="s">
        <v>98</v>
      </c>
      <c r="U85" s="1"/>
      <c r="V85" s="5"/>
      <c r="W85" s="19" t="s">
        <v>276</v>
      </c>
    </row>
    <row r="86" spans="1:23" ht="76.5" hidden="1">
      <c r="A86" s="1"/>
      <c r="B86" s="1"/>
      <c r="C86" s="5"/>
      <c r="D86" s="5" t="s">
        <v>287</v>
      </c>
      <c r="E86" s="5" t="s">
        <v>288</v>
      </c>
      <c r="F86" s="6">
        <v>1</v>
      </c>
      <c r="G86" s="6"/>
      <c r="H86" s="6"/>
      <c r="I86" s="6"/>
      <c r="J86" s="6"/>
      <c r="K86" s="6"/>
      <c r="L86" s="6"/>
      <c r="M86" s="6"/>
      <c r="N86" s="6"/>
      <c r="O86" s="6"/>
      <c r="P86" s="6"/>
      <c r="Q86" s="6"/>
      <c r="R86" s="3">
        <v>1</v>
      </c>
      <c r="S86" s="1" t="s">
        <v>33</v>
      </c>
      <c r="T86" s="1" t="s">
        <v>98</v>
      </c>
      <c r="U86" s="1"/>
      <c r="V86" s="1"/>
      <c r="W86" s="11" t="s">
        <v>276</v>
      </c>
    </row>
    <row r="87" spans="1:23" ht="77.25" hidden="1">
      <c r="A87" s="1"/>
      <c r="B87" s="1"/>
      <c r="C87" s="1"/>
      <c r="D87" s="5" t="s">
        <v>289</v>
      </c>
      <c r="E87" s="1" t="s">
        <v>290</v>
      </c>
      <c r="F87" s="2">
        <v>1</v>
      </c>
      <c r="G87" s="2"/>
      <c r="H87" s="2"/>
      <c r="I87" s="2"/>
      <c r="J87" s="2"/>
      <c r="K87" s="2"/>
      <c r="L87" s="2"/>
      <c r="M87" s="2"/>
      <c r="N87" s="2"/>
      <c r="O87" s="2"/>
      <c r="P87" s="2"/>
      <c r="Q87" s="2"/>
      <c r="R87" s="3">
        <v>1</v>
      </c>
      <c r="S87" s="1" t="s">
        <v>33</v>
      </c>
      <c r="T87" s="1" t="s">
        <v>98</v>
      </c>
      <c r="U87" s="1"/>
      <c r="V87" s="5"/>
      <c r="W87" s="19" t="s">
        <v>291</v>
      </c>
    </row>
    <row r="88" spans="1:23" ht="102" hidden="1">
      <c r="A88" s="1"/>
      <c r="B88" s="1"/>
      <c r="C88" s="5"/>
      <c r="D88" s="5" t="s">
        <v>292</v>
      </c>
      <c r="E88" s="5" t="s">
        <v>293</v>
      </c>
      <c r="F88" s="6"/>
      <c r="G88" s="6">
        <v>1</v>
      </c>
      <c r="H88" s="6"/>
      <c r="I88" s="6"/>
      <c r="J88" s="6"/>
      <c r="K88" s="6">
        <v>1</v>
      </c>
      <c r="L88" s="6"/>
      <c r="M88" s="6"/>
      <c r="N88" s="6"/>
      <c r="O88" s="6"/>
      <c r="P88" s="6"/>
      <c r="Q88" s="6"/>
      <c r="R88" s="3">
        <v>2</v>
      </c>
      <c r="S88" s="1" t="s">
        <v>33</v>
      </c>
      <c r="T88" s="1" t="s">
        <v>44</v>
      </c>
      <c r="U88" s="1"/>
      <c r="V88" s="1"/>
      <c r="W88" s="4" t="s">
        <v>294</v>
      </c>
    </row>
    <row r="89" spans="1:23" ht="63.75" hidden="1">
      <c r="A89" s="1"/>
      <c r="B89" s="1"/>
      <c r="C89" s="1"/>
      <c r="D89" s="5" t="s">
        <v>295</v>
      </c>
      <c r="E89" s="1" t="s">
        <v>296</v>
      </c>
      <c r="F89" s="2"/>
      <c r="G89" s="2"/>
      <c r="H89" s="2">
        <v>1</v>
      </c>
      <c r="I89" s="2"/>
      <c r="J89" s="2">
        <v>1</v>
      </c>
      <c r="K89" s="2"/>
      <c r="L89" s="2"/>
      <c r="M89" s="2"/>
      <c r="N89" s="2"/>
      <c r="O89" s="2"/>
      <c r="P89" s="2"/>
      <c r="Q89" s="2"/>
      <c r="R89" s="3">
        <v>2</v>
      </c>
      <c r="S89" s="1" t="s">
        <v>33</v>
      </c>
      <c r="T89" s="1" t="s">
        <v>98</v>
      </c>
      <c r="U89" s="1"/>
      <c r="V89" s="5"/>
      <c r="W89" s="19" t="s">
        <v>297</v>
      </c>
    </row>
    <row r="90" spans="1:23" ht="140.25" hidden="1">
      <c r="A90" s="1" t="s">
        <v>119</v>
      </c>
      <c r="B90" s="1" t="s">
        <v>298</v>
      </c>
      <c r="C90" s="5" t="s">
        <v>299</v>
      </c>
      <c r="D90" s="5" t="s">
        <v>300</v>
      </c>
      <c r="E90" s="5" t="s">
        <v>301</v>
      </c>
      <c r="F90" s="6">
        <v>1</v>
      </c>
      <c r="G90" s="6">
        <v>1</v>
      </c>
      <c r="H90" s="6">
        <v>1</v>
      </c>
      <c r="I90" s="6">
        <v>1</v>
      </c>
      <c r="J90" s="6">
        <v>1</v>
      </c>
      <c r="K90" s="6">
        <v>1</v>
      </c>
      <c r="L90" s="6">
        <v>1</v>
      </c>
      <c r="M90" s="6">
        <v>1</v>
      </c>
      <c r="N90" s="6">
        <v>1</v>
      </c>
      <c r="O90" s="6">
        <v>1</v>
      </c>
      <c r="P90" s="6">
        <v>1</v>
      </c>
      <c r="Q90" s="6">
        <v>1</v>
      </c>
      <c r="R90" s="3">
        <v>12</v>
      </c>
      <c r="S90" s="1" t="s">
        <v>44</v>
      </c>
      <c r="T90" s="1"/>
      <c r="U90" s="1"/>
      <c r="V90" s="5"/>
      <c r="W90" s="19" t="s">
        <v>163</v>
      </c>
    </row>
    <row r="91" spans="1:23" ht="39" hidden="1">
      <c r="A91" s="1"/>
      <c r="B91" s="1"/>
      <c r="C91" s="1"/>
      <c r="D91" s="5" t="s">
        <v>302</v>
      </c>
      <c r="E91" s="1" t="s">
        <v>303</v>
      </c>
      <c r="F91" s="6">
        <v>1</v>
      </c>
      <c r="G91" s="6">
        <v>1</v>
      </c>
      <c r="H91" s="6">
        <v>1</v>
      </c>
      <c r="I91" s="6">
        <v>1</v>
      </c>
      <c r="J91" s="6">
        <v>1</v>
      </c>
      <c r="K91" s="6">
        <v>1</v>
      </c>
      <c r="L91" s="6">
        <v>1</v>
      </c>
      <c r="M91" s="6">
        <v>1</v>
      </c>
      <c r="N91" s="6">
        <v>1</v>
      </c>
      <c r="O91" s="6">
        <v>1</v>
      </c>
      <c r="P91" s="6">
        <v>1</v>
      </c>
      <c r="Q91" s="6">
        <v>1</v>
      </c>
      <c r="R91" s="3">
        <v>12</v>
      </c>
      <c r="S91" s="1" t="s">
        <v>28</v>
      </c>
      <c r="T91" s="1"/>
      <c r="U91" s="1"/>
      <c r="V91" s="1"/>
      <c r="W91" s="11" t="s">
        <v>163</v>
      </c>
    </row>
    <row r="92" spans="1:23" ht="51" hidden="1">
      <c r="A92" s="1"/>
      <c r="B92" s="1"/>
      <c r="C92" s="5"/>
      <c r="D92" s="5" t="s">
        <v>304</v>
      </c>
      <c r="E92" s="5" t="s">
        <v>305</v>
      </c>
      <c r="F92" s="6">
        <v>1</v>
      </c>
      <c r="G92" s="6">
        <v>1</v>
      </c>
      <c r="H92" s="6">
        <v>1</v>
      </c>
      <c r="I92" s="6">
        <v>1</v>
      </c>
      <c r="J92" s="6">
        <v>1</v>
      </c>
      <c r="K92" s="6">
        <v>1</v>
      </c>
      <c r="L92" s="6">
        <v>1</v>
      </c>
      <c r="M92" s="6">
        <v>1</v>
      </c>
      <c r="N92" s="6">
        <v>1</v>
      </c>
      <c r="O92" s="6">
        <v>1</v>
      </c>
      <c r="P92" s="6">
        <v>1</v>
      </c>
      <c r="Q92" s="6">
        <v>1</v>
      </c>
      <c r="R92" s="3">
        <v>12</v>
      </c>
      <c r="S92" s="1" t="s">
        <v>28</v>
      </c>
      <c r="T92" s="1"/>
      <c r="U92" s="1"/>
      <c r="V92" s="5"/>
      <c r="W92" s="19" t="s">
        <v>163</v>
      </c>
    </row>
    <row r="93" spans="1:23" ht="64.5" hidden="1">
      <c r="A93" s="1"/>
      <c r="B93" s="1"/>
      <c r="C93" s="1"/>
      <c r="D93" s="5" t="s">
        <v>306</v>
      </c>
      <c r="E93" s="1" t="s">
        <v>307</v>
      </c>
      <c r="F93" s="6">
        <v>1</v>
      </c>
      <c r="G93" s="6">
        <v>1</v>
      </c>
      <c r="H93" s="6">
        <v>1</v>
      </c>
      <c r="I93" s="6">
        <v>1</v>
      </c>
      <c r="J93" s="6">
        <v>1</v>
      </c>
      <c r="K93" s="6">
        <v>1</v>
      </c>
      <c r="L93" s="6">
        <v>1</v>
      </c>
      <c r="M93" s="6">
        <v>1</v>
      </c>
      <c r="N93" s="6">
        <v>1</v>
      </c>
      <c r="O93" s="6">
        <v>1</v>
      </c>
      <c r="P93" s="6">
        <v>1</v>
      </c>
      <c r="Q93" s="6">
        <v>1</v>
      </c>
      <c r="R93" s="3">
        <v>12</v>
      </c>
      <c r="S93" s="1" t="s">
        <v>28</v>
      </c>
      <c r="T93" s="1"/>
      <c r="U93" s="1"/>
      <c r="V93" s="1"/>
      <c r="W93" s="11" t="s">
        <v>308</v>
      </c>
    </row>
    <row r="94" spans="1:23" ht="89.25" hidden="1">
      <c r="A94" s="1" t="s">
        <v>309</v>
      </c>
      <c r="B94" s="1" t="s">
        <v>310</v>
      </c>
      <c r="C94" s="5" t="s">
        <v>311</v>
      </c>
      <c r="D94" s="5" t="s">
        <v>312</v>
      </c>
      <c r="E94" s="5" t="s">
        <v>313</v>
      </c>
      <c r="F94" s="6"/>
      <c r="G94" s="6"/>
      <c r="H94" s="6">
        <v>1</v>
      </c>
      <c r="I94" s="6">
        <v>1</v>
      </c>
      <c r="J94" s="6">
        <v>1</v>
      </c>
      <c r="K94" s="6">
        <v>1</v>
      </c>
      <c r="L94" s="6">
        <v>1</v>
      </c>
      <c r="M94" s="6">
        <v>1</v>
      </c>
      <c r="N94" s="6">
        <v>1</v>
      </c>
      <c r="O94" s="6">
        <v>1</v>
      </c>
      <c r="P94" s="6">
        <v>1</v>
      </c>
      <c r="Q94" s="6"/>
      <c r="R94" s="3">
        <v>9</v>
      </c>
      <c r="S94" s="1" t="s">
        <v>33</v>
      </c>
      <c r="T94" s="1"/>
      <c r="U94" s="1"/>
      <c r="V94" s="1"/>
      <c r="W94" s="11" t="s">
        <v>314</v>
      </c>
    </row>
    <row r="95" spans="1:23" ht="39" hidden="1">
      <c r="A95" s="1"/>
      <c r="B95" s="1"/>
      <c r="C95" s="1"/>
      <c r="D95" s="5" t="s">
        <v>315</v>
      </c>
      <c r="E95" s="1" t="s">
        <v>316</v>
      </c>
      <c r="F95" s="2"/>
      <c r="G95" s="2"/>
      <c r="H95" s="2">
        <v>1</v>
      </c>
      <c r="I95" s="2"/>
      <c r="J95" s="2"/>
      <c r="K95" s="2">
        <v>1</v>
      </c>
      <c r="L95" s="2"/>
      <c r="M95" s="2"/>
      <c r="N95" s="2">
        <v>1</v>
      </c>
      <c r="O95" s="2"/>
      <c r="P95" s="2"/>
      <c r="Q95" s="2">
        <v>1</v>
      </c>
      <c r="R95" s="3">
        <v>4</v>
      </c>
      <c r="S95" s="1" t="s">
        <v>44</v>
      </c>
      <c r="T95" s="1"/>
      <c r="U95" s="1"/>
      <c r="V95" s="5"/>
      <c r="W95" s="19" t="s">
        <v>317</v>
      </c>
    </row>
    <row r="96" spans="1:23" ht="39" hidden="1">
      <c r="A96" s="1"/>
      <c r="B96" s="1"/>
      <c r="C96" s="5"/>
      <c r="D96" s="5" t="s">
        <v>318</v>
      </c>
      <c r="E96" s="5" t="s">
        <v>319</v>
      </c>
      <c r="F96" s="6"/>
      <c r="G96" s="6"/>
      <c r="H96" s="6"/>
      <c r="I96" s="6"/>
      <c r="J96" s="6"/>
      <c r="K96" s="6"/>
      <c r="L96" s="6"/>
      <c r="M96" s="6"/>
      <c r="N96" s="6">
        <v>1</v>
      </c>
      <c r="O96" s="6"/>
      <c r="P96" s="6"/>
      <c r="Q96" s="6"/>
      <c r="R96" s="3">
        <v>1</v>
      </c>
      <c r="S96" s="1" t="s">
        <v>44</v>
      </c>
      <c r="T96" s="1"/>
      <c r="U96" s="1"/>
      <c r="V96" s="1"/>
      <c r="W96" s="11" t="s">
        <v>314</v>
      </c>
    </row>
    <row r="97" spans="1:23" ht="26.25" hidden="1">
      <c r="A97" s="1"/>
      <c r="B97" s="1"/>
      <c r="C97" s="1"/>
      <c r="D97" s="5" t="s">
        <v>320</v>
      </c>
      <c r="E97" s="1" t="s">
        <v>321</v>
      </c>
      <c r="F97" s="2"/>
      <c r="G97" s="2"/>
      <c r="H97" s="2"/>
      <c r="I97" s="2"/>
      <c r="J97" s="2"/>
      <c r="K97" s="2"/>
      <c r="L97" s="2"/>
      <c r="M97" s="2"/>
      <c r="N97" s="2"/>
      <c r="O97" s="2">
        <v>1</v>
      </c>
      <c r="P97" s="2"/>
      <c r="Q97" s="2"/>
      <c r="R97" s="3">
        <v>1</v>
      </c>
      <c r="S97" s="1" t="s">
        <v>39</v>
      </c>
      <c r="T97" s="1"/>
      <c r="U97" s="1"/>
      <c r="V97" s="5"/>
      <c r="W97" s="19" t="s">
        <v>322</v>
      </c>
    </row>
    <row r="98" spans="1:23" ht="63.75" hidden="1">
      <c r="A98" s="1"/>
      <c r="B98" s="1"/>
      <c r="C98" s="5" t="s">
        <v>323</v>
      </c>
      <c r="D98" s="5" t="s">
        <v>324</v>
      </c>
      <c r="E98" s="5" t="s">
        <v>325</v>
      </c>
      <c r="F98" s="6"/>
      <c r="G98" s="6"/>
      <c r="H98" s="6">
        <v>1</v>
      </c>
      <c r="I98" s="6"/>
      <c r="J98" s="6"/>
      <c r="K98" s="6">
        <v>1</v>
      </c>
      <c r="L98" s="6"/>
      <c r="M98" s="6"/>
      <c r="N98" s="6">
        <v>1</v>
      </c>
      <c r="O98" s="6"/>
      <c r="P98" s="6"/>
      <c r="Q98" s="6">
        <v>1</v>
      </c>
      <c r="R98" s="3">
        <v>4</v>
      </c>
      <c r="S98" s="1" t="s">
        <v>44</v>
      </c>
      <c r="T98" s="1"/>
      <c r="U98" s="1"/>
      <c r="V98" s="1"/>
      <c r="W98" s="11" t="s">
        <v>326</v>
      </c>
    </row>
    <row r="99" spans="1:23" ht="38.25" hidden="1">
      <c r="A99" s="1"/>
      <c r="B99" s="1"/>
      <c r="C99" s="1"/>
      <c r="D99" s="1"/>
      <c r="E99" s="1" t="s">
        <v>327</v>
      </c>
      <c r="F99" s="2"/>
      <c r="G99" s="2"/>
      <c r="H99" s="2">
        <v>1</v>
      </c>
      <c r="I99" s="2"/>
      <c r="J99" s="2"/>
      <c r="K99" s="2">
        <v>1</v>
      </c>
      <c r="L99" s="2"/>
      <c r="M99" s="2"/>
      <c r="N99" s="2">
        <v>1</v>
      </c>
      <c r="O99" s="2"/>
      <c r="P99" s="2"/>
      <c r="Q99" s="2">
        <v>1</v>
      </c>
      <c r="R99" s="3">
        <v>4</v>
      </c>
      <c r="S99" s="1" t="s">
        <v>44</v>
      </c>
      <c r="T99" s="1"/>
      <c r="U99" s="1"/>
      <c r="V99" s="5"/>
      <c r="W99" s="19" t="s">
        <v>328</v>
      </c>
    </row>
    <row r="100" spans="1:23" ht="114.75" hidden="1">
      <c r="A100" s="1" t="s">
        <v>329</v>
      </c>
      <c r="B100" s="1" t="s">
        <v>330</v>
      </c>
      <c r="C100" s="5" t="s">
        <v>331</v>
      </c>
      <c r="D100" s="5" t="s">
        <v>332</v>
      </c>
      <c r="E100" s="5" t="s">
        <v>333</v>
      </c>
      <c r="F100" s="6">
        <v>1</v>
      </c>
      <c r="G100" s="6">
        <v>1</v>
      </c>
      <c r="H100" s="6">
        <v>1</v>
      </c>
      <c r="I100" s="6">
        <v>1</v>
      </c>
      <c r="J100" s="6">
        <v>1</v>
      </c>
      <c r="K100" s="6">
        <v>1</v>
      </c>
      <c r="L100" s="6">
        <v>1</v>
      </c>
      <c r="M100" s="6">
        <v>1</v>
      </c>
      <c r="N100" s="6">
        <v>1</v>
      </c>
      <c r="O100" s="6">
        <v>1</v>
      </c>
      <c r="P100" s="6">
        <v>1</v>
      </c>
      <c r="Q100" s="6">
        <v>1</v>
      </c>
      <c r="R100" s="3">
        <v>12</v>
      </c>
      <c r="S100" s="1" t="s">
        <v>44</v>
      </c>
      <c r="T100" s="1"/>
      <c r="U100" s="1"/>
      <c r="V100" s="1"/>
      <c r="W100" s="11" t="s">
        <v>334</v>
      </c>
    </row>
    <row r="101" spans="1:23" ht="63.75" hidden="1">
      <c r="A101" s="1"/>
      <c r="B101" s="1"/>
      <c r="C101" s="1"/>
      <c r="D101" s="5" t="s">
        <v>335</v>
      </c>
      <c r="E101" s="1" t="s">
        <v>336</v>
      </c>
      <c r="F101" s="2">
        <v>1</v>
      </c>
      <c r="G101" s="2">
        <v>1</v>
      </c>
      <c r="H101" s="2">
        <v>1</v>
      </c>
      <c r="I101" s="2">
        <v>1</v>
      </c>
      <c r="J101" s="2">
        <v>1</v>
      </c>
      <c r="K101" s="2">
        <v>1</v>
      </c>
      <c r="L101" s="2">
        <v>1</v>
      </c>
      <c r="M101" s="2">
        <v>1</v>
      </c>
      <c r="N101" s="2">
        <v>1</v>
      </c>
      <c r="O101" s="2">
        <v>1</v>
      </c>
      <c r="P101" s="2">
        <v>1</v>
      </c>
      <c r="Q101" s="2">
        <v>1</v>
      </c>
      <c r="R101" s="3">
        <v>12</v>
      </c>
      <c r="S101" s="1" t="s">
        <v>44</v>
      </c>
      <c r="T101" s="1"/>
      <c r="U101" s="1"/>
      <c r="V101" s="5"/>
      <c r="W101" s="19" t="s">
        <v>337</v>
      </c>
    </row>
    <row r="102" spans="1:23" ht="127.5" hidden="1">
      <c r="A102" s="1"/>
      <c r="B102" s="1"/>
      <c r="C102" s="5" t="s">
        <v>338</v>
      </c>
      <c r="D102" s="5" t="s">
        <v>339</v>
      </c>
      <c r="E102" s="5" t="s">
        <v>340</v>
      </c>
      <c r="F102" s="6"/>
      <c r="G102" s="6"/>
      <c r="H102" s="6"/>
      <c r="I102" s="6">
        <v>1</v>
      </c>
      <c r="J102" s="6"/>
      <c r="K102" s="6"/>
      <c r="L102" s="6"/>
      <c r="M102" s="6">
        <v>1</v>
      </c>
      <c r="N102" s="6"/>
      <c r="O102" s="6"/>
      <c r="P102" s="6"/>
      <c r="Q102" s="6">
        <v>1</v>
      </c>
      <c r="R102" s="3">
        <v>3</v>
      </c>
      <c r="S102" s="1" t="s">
        <v>39</v>
      </c>
      <c r="T102" s="1"/>
      <c r="U102" s="1"/>
      <c r="V102" s="1"/>
      <c r="W102" s="11" t="s">
        <v>341</v>
      </c>
    </row>
    <row r="103" spans="1:23" ht="51.75" hidden="1">
      <c r="A103" s="1"/>
      <c r="B103" s="1"/>
      <c r="C103" s="1"/>
      <c r="D103" s="1"/>
      <c r="E103" s="1" t="s">
        <v>342</v>
      </c>
      <c r="F103" s="2">
        <v>1</v>
      </c>
      <c r="G103" s="2">
        <v>1</v>
      </c>
      <c r="H103" s="2">
        <v>1</v>
      </c>
      <c r="I103" s="2">
        <v>1</v>
      </c>
      <c r="J103" s="2">
        <v>1</v>
      </c>
      <c r="K103" s="2">
        <v>1</v>
      </c>
      <c r="L103" s="2">
        <v>1</v>
      </c>
      <c r="M103" s="2">
        <v>1</v>
      </c>
      <c r="N103" s="2">
        <v>1</v>
      </c>
      <c r="O103" s="2">
        <v>1</v>
      </c>
      <c r="P103" s="2">
        <v>1</v>
      </c>
      <c r="Q103" s="2">
        <v>1</v>
      </c>
      <c r="R103" s="3">
        <v>12</v>
      </c>
      <c r="S103" s="1" t="s">
        <v>48</v>
      </c>
      <c r="T103" s="1"/>
      <c r="U103" s="1" t="s">
        <v>343</v>
      </c>
      <c r="V103" s="5"/>
      <c r="W103" s="19" t="s">
        <v>341</v>
      </c>
    </row>
    <row r="104" spans="1:23" ht="51" hidden="1">
      <c r="A104" s="1"/>
      <c r="B104" s="1"/>
      <c r="C104" s="5"/>
      <c r="D104" s="5"/>
      <c r="E104" s="5" t="s">
        <v>344</v>
      </c>
      <c r="F104" s="6"/>
      <c r="G104" s="6"/>
      <c r="H104" s="6"/>
      <c r="I104" s="6"/>
      <c r="J104" s="6"/>
      <c r="K104" s="6"/>
      <c r="L104" s="6"/>
      <c r="M104" s="6">
        <v>1</v>
      </c>
      <c r="N104" s="6"/>
      <c r="O104" s="6"/>
      <c r="P104" s="6"/>
      <c r="Q104" s="6"/>
      <c r="R104" s="3">
        <v>1</v>
      </c>
      <c r="S104" s="1" t="s">
        <v>33</v>
      </c>
      <c r="T104" s="1" t="s">
        <v>345</v>
      </c>
      <c r="U104" s="1"/>
      <c r="V104" s="1"/>
      <c r="W104" s="11" t="s">
        <v>346</v>
      </c>
    </row>
    <row r="105" spans="1:23" ht="38.25" hidden="1">
      <c r="A105" s="1"/>
      <c r="B105" s="1"/>
      <c r="C105" s="1"/>
      <c r="D105" s="1"/>
      <c r="E105" s="1" t="s">
        <v>347</v>
      </c>
      <c r="F105" s="2"/>
      <c r="G105" s="2"/>
      <c r="H105" s="2">
        <v>1</v>
      </c>
      <c r="I105" s="2"/>
      <c r="J105" s="2"/>
      <c r="K105" s="2">
        <v>1</v>
      </c>
      <c r="L105" s="2"/>
      <c r="M105" s="2"/>
      <c r="N105" s="2">
        <v>1</v>
      </c>
      <c r="O105" s="2"/>
      <c r="P105" s="2"/>
      <c r="Q105" s="2">
        <v>1</v>
      </c>
      <c r="R105" s="3">
        <v>4</v>
      </c>
      <c r="S105" s="1" t="s">
        <v>33</v>
      </c>
      <c r="T105" s="1" t="s">
        <v>28</v>
      </c>
      <c r="U105" s="1"/>
      <c r="V105" s="5"/>
      <c r="W105" s="19" t="s">
        <v>348</v>
      </c>
    </row>
    <row r="106" spans="1:23" ht="63.75" hidden="1">
      <c r="A106" s="1"/>
      <c r="B106" s="1"/>
      <c r="C106" s="5"/>
      <c r="D106" s="5"/>
      <c r="E106" s="5" t="s">
        <v>349</v>
      </c>
      <c r="F106" s="6"/>
      <c r="G106" s="6"/>
      <c r="H106" s="6"/>
      <c r="I106" s="6"/>
      <c r="J106" s="6"/>
      <c r="K106" s="6"/>
      <c r="L106" s="6"/>
      <c r="M106" s="6"/>
      <c r="N106" s="6"/>
      <c r="O106" s="6"/>
      <c r="P106" s="6"/>
      <c r="Q106" s="6"/>
      <c r="R106" s="3">
        <v>0</v>
      </c>
      <c r="S106" s="1" t="s">
        <v>33</v>
      </c>
      <c r="T106" s="1" t="s">
        <v>44</v>
      </c>
      <c r="U106" s="1"/>
      <c r="V106" s="1"/>
      <c r="W106" s="11" t="s">
        <v>348</v>
      </c>
    </row>
    <row r="107" spans="1:23" ht="38.25" hidden="1">
      <c r="A107" s="1"/>
      <c r="B107" s="1"/>
      <c r="C107" s="1"/>
      <c r="D107" s="1"/>
      <c r="E107" s="1" t="s">
        <v>350</v>
      </c>
      <c r="F107" s="2"/>
      <c r="G107" s="2"/>
      <c r="H107" s="2"/>
      <c r="I107" s="2">
        <v>1</v>
      </c>
      <c r="J107" s="2"/>
      <c r="K107" s="2"/>
      <c r="L107" s="2"/>
      <c r="M107" s="2">
        <v>1</v>
      </c>
      <c r="N107" s="2"/>
      <c r="O107" s="2"/>
      <c r="P107" s="2"/>
      <c r="Q107" s="2"/>
      <c r="R107" s="3">
        <v>2</v>
      </c>
      <c r="S107" s="1" t="s">
        <v>33</v>
      </c>
      <c r="T107" s="1" t="s">
        <v>44</v>
      </c>
      <c r="U107" s="1"/>
      <c r="V107" s="5"/>
      <c r="W107" s="19" t="s">
        <v>348</v>
      </c>
    </row>
    <row r="108" spans="1:23" ht="63.75" hidden="1">
      <c r="A108" s="1"/>
      <c r="B108" s="1"/>
      <c r="C108" s="5"/>
      <c r="D108" s="5"/>
      <c r="E108" s="5" t="s">
        <v>351</v>
      </c>
      <c r="F108" s="6"/>
      <c r="G108" s="6">
        <v>1</v>
      </c>
      <c r="H108" s="6"/>
      <c r="I108" s="6"/>
      <c r="J108" s="6">
        <v>1</v>
      </c>
      <c r="K108" s="6"/>
      <c r="L108" s="6"/>
      <c r="M108" s="6"/>
      <c r="N108" s="6"/>
      <c r="O108" s="6">
        <v>1</v>
      </c>
      <c r="P108" s="6"/>
      <c r="Q108" s="6"/>
      <c r="R108" s="3">
        <v>3</v>
      </c>
      <c r="S108" s="1" t="s">
        <v>33</v>
      </c>
      <c r="T108" s="1" t="s">
        <v>44</v>
      </c>
      <c r="U108" s="1"/>
      <c r="V108" s="1"/>
      <c r="W108" s="11" t="s">
        <v>348</v>
      </c>
    </row>
    <row r="109" spans="1:23" ht="51" hidden="1">
      <c r="A109" s="1"/>
      <c r="B109" s="1"/>
      <c r="C109" s="1"/>
      <c r="D109" s="1"/>
      <c r="E109" s="1" t="s">
        <v>352</v>
      </c>
      <c r="F109" s="2"/>
      <c r="G109" s="2"/>
      <c r="H109" s="2"/>
      <c r="I109" s="2">
        <v>1</v>
      </c>
      <c r="J109" s="2"/>
      <c r="K109" s="2"/>
      <c r="L109" s="2"/>
      <c r="M109" s="2"/>
      <c r="N109" s="2">
        <v>1</v>
      </c>
      <c r="O109" s="2"/>
      <c r="P109" s="2"/>
      <c r="Q109" s="2">
        <v>1</v>
      </c>
      <c r="R109" s="3">
        <v>3</v>
      </c>
      <c r="S109" s="1" t="s">
        <v>33</v>
      </c>
      <c r="T109" s="1" t="s">
        <v>44</v>
      </c>
      <c r="U109" s="1"/>
      <c r="V109" s="5"/>
      <c r="W109" s="19" t="s">
        <v>348</v>
      </c>
    </row>
    <row r="110" spans="1:23" ht="51.75" hidden="1">
      <c r="A110" s="1"/>
      <c r="B110" s="1"/>
      <c r="C110" s="5"/>
      <c r="D110" s="5"/>
      <c r="E110" s="5" t="s">
        <v>353</v>
      </c>
      <c r="F110" s="6"/>
      <c r="G110" s="6"/>
      <c r="H110" s="6">
        <v>1</v>
      </c>
      <c r="I110" s="6"/>
      <c r="J110" s="6"/>
      <c r="K110" s="6">
        <v>1</v>
      </c>
      <c r="L110" s="6"/>
      <c r="M110" s="6"/>
      <c r="N110" s="6">
        <v>1</v>
      </c>
      <c r="O110" s="6"/>
      <c r="P110" s="6"/>
      <c r="Q110" s="6">
        <v>1</v>
      </c>
      <c r="R110" s="3">
        <v>4</v>
      </c>
      <c r="S110" s="1" t="s">
        <v>33</v>
      </c>
      <c r="T110" s="1" t="s">
        <v>28</v>
      </c>
      <c r="U110" s="1"/>
      <c r="V110" s="1"/>
      <c r="W110" s="11" t="s">
        <v>354</v>
      </c>
    </row>
    <row r="111" spans="1:23" ht="51" hidden="1">
      <c r="A111" s="12"/>
      <c r="B111" s="12"/>
      <c r="C111" s="12"/>
      <c r="D111" s="12"/>
      <c r="E111" s="12" t="s">
        <v>355</v>
      </c>
      <c r="F111" s="14"/>
      <c r="G111" s="14"/>
      <c r="H111" s="14"/>
      <c r="I111" s="14"/>
      <c r="J111" s="14">
        <v>1</v>
      </c>
      <c r="K111" s="14"/>
      <c r="L111" s="14"/>
      <c r="M111" s="14"/>
      <c r="N111" s="14"/>
      <c r="O111" s="14">
        <v>1</v>
      </c>
      <c r="P111" s="14"/>
      <c r="Q111" s="14"/>
      <c r="R111" s="15">
        <v>2</v>
      </c>
      <c r="S111" s="12" t="s">
        <v>33</v>
      </c>
      <c r="T111" s="12" t="s">
        <v>44</v>
      </c>
      <c r="U111" s="12"/>
      <c r="V111" s="13" t="s">
        <v>356</v>
      </c>
      <c r="W111" s="18"/>
    </row>
    <row r="112" spans="1:23" ht="63.75" hidden="1">
      <c r="A112" s="1"/>
      <c r="B112" s="1"/>
      <c r="C112" s="5"/>
      <c r="D112" s="5"/>
      <c r="E112" s="5" t="s">
        <v>357</v>
      </c>
      <c r="F112" s="6">
        <v>1</v>
      </c>
      <c r="G112" s="6">
        <v>1</v>
      </c>
      <c r="H112" s="6">
        <v>1</v>
      </c>
      <c r="I112" s="6">
        <v>1</v>
      </c>
      <c r="J112" s="6">
        <v>1</v>
      </c>
      <c r="K112" s="6">
        <v>1</v>
      </c>
      <c r="L112" s="6">
        <v>1</v>
      </c>
      <c r="M112" s="6">
        <v>1</v>
      </c>
      <c r="N112" s="6">
        <v>1</v>
      </c>
      <c r="O112" s="6">
        <v>1</v>
      </c>
      <c r="P112" s="6">
        <v>1</v>
      </c>
      <c r="Q112" s="6">
        <v>1</v>
      </c>
      <c r="R112" s="3">
        <v>12</v>
      </c>
      <c r="S112" s="1" t="s">
        <v>33</v>
      </c>
      <c r="T112" s="1" t="s">
        <v>28</v>
      </c>
      <c r="U112" s="1"/>
      <c r="V112" s="1"/>
      <c r="W112" s="11" t="s">
        <v>348</v>
      </c>
    </row>
    <row r="113" spans="1:23" ht="63.75" hidden="1">
      <c r="A113" s="1"/>
      <c r="B113" s="1"/>
      <c r="C113" s="1"/>
      <c r="D113" s="1"/>
      <c r="E113" s="1" t="s">
        <v>358</v>
      </c>
      <c r="F113" s="6">
        <v>1</v>
      </c>
      <c r="G113" s="6">
        <v>1</v>
      </c>
      <c r="H113" s="6">
        <v>1</v>
      </c>
      <c r="I113" s="6">
        <v>1</v>
      </c>
      <c r="J113" s="6">
        <v>1</v>
      </c>
      <c r="K113" s="6">
        <v>1</v>
      </c>
      <c r="L113" s="6">
        <v>1</v>
      </c>
      <c r="M113" s="6">
        <v>1</v>
      </c>
      <c r="N113" s="6">
        <v>1</v>
      </c>
      <c r="O113" s="6">
        <v>1</v>
      </c>
      <c r="P113" s="6">
        <v>1</v>
      </c>
      <c r="Q113" s="6">
        <v>1</v>
      </c>
      <c r="R113" s="3">
        <v>12</v>
      </c>
      <c r="S113" s="1" t="s">
        <v>44</v>
      </c>
      <c r="T113" s="1"/>
      <c r="U113" s="1"/>
      <c r="V113" s="5"/>
      <c r="W113" s="19" t="s">
        <v>359</v>
      </c>
    </row>
    <row r="114" spans="1:23" ht="51" hidden="1">
      <c r="A114" s="1"/>
      <c r="B114" s="1"/>
      <c r="C114" s="5"/>
      <c r="D114" s="5"/>
      <c r="E114" s="5" t="s">
        <v>360</v>
      </c>
      <c r="F114" s="6"/>
      <c r="G114" s="6"/>
      <c r="H114" s="6">
        <v>1</v>
      </c>
      <c r="I114" s="6"/>
      <c r="J114" s="6"/>
      <c r="K114" s="6">
        <v>1</v>
      </c>
      <c r="L114" s="6"/>
      <c r="M114" s="6"/>
      <c r="N114" s="6">
        <v>1</v>
      </c>
      <c r="O114" s="6"/>
      <c r="P114" s="6"/>
      <c r="Q114" s="6">
        <v>1</v>
      </c>
      <c r="R114" s="3">
        <v>4</v>
      </c>
      <c r="S114" s="1" t="s">
        <v>33</v>
      </c>
      <c r="T114" s="1" t="s">
        <v>345</v>
      </c>
      <c r="U114" s="1"/>
      <c r="V114" s="1"/>
      <c r="W114" s="11" t="s">
        <v>361</v>
      </c>
    </row>
    <row r="115" spans="1:23" ht="63.75" hidden="1">
      <c r="A115" s="1"/>
      <c r="B115" s="1"/>
      <c r="C115" s="1"/>
      <c r="D115" s="1"/>
      <c r="E115" s="1" t="s">
        <v>362</v>
      </c>
      <c r="F115" s="2"/>
      <c r="G115" s="2"/>
      <c r="H115" s="2">
        <v>1</v>
      </c>
      <c r="I115" s="2"/>
      <c r="J115" s="2"/>
      <c r="K115" s="2">
        <v>1</v>
      </c>
      <c r="L115" s="2"/>
      <c r="M115" s="2"/>
      <c r="N115" s="2">
        <v>1</v>
      </c>
      <c r="O115" s="2"/>
      <c r="P115" s="2"/>
      <c r="Q115" s="2">
        <v>1</v>
      </c>
      <c r="R115" s="3">
        <v>4</v>
      </c>
      <c r="S115" s="1" t="s">
        <v>44</v>
      </c>
      <c r="T115" s="1"/>
      <c r="U115" s="1"/>
      <c r="V115" s="5"/>
      <c r="W115" s="19" t="s">
        <v>361</v>
      </c>
    </row>
  </sheetData>
  <mergeCells count="6">
    <mergeCell ref="A16:A17"/>
    <mergeCell ref="B16:B17"/>
    <mergeCell ref="C16:C17"/>
    <mergeCell ref="A18:A21"/>
    <mergeCell ref="B18:B21"/>
    <mergeCell ref="C18: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BC1553"/>
  <sheetViews>
    <sheetView tabSelected="1" zoomScale="53" zoomScaleNormal="53" workbookViewId="0">
      <selection activeCell="F4" sqref="F4"/>
    </sheetView>
  </sheetViews>
  <sheetFormatPr baseColWidth="10" defaultRowHeight="28.5"/>
  <cols>
    <col min="3" max="3" width="19.28515625" customWidth="1"/>
    <col min="4" max="4" width="20" style="32" customWidth="1"/>
    <col min="5" max="5" width="95.7109375" style="32" customWidth="1"/>
    <col min="6" max="6" width="144.28515625" style="32" customWidth="1"/>
    <col min="7" max="7" width="144.7109375" style="32" customWidth="1"/>
    <col min="8" max="8" width="63" style="32" customWidth="1"/>
    <col min="9" max="9" width="20" style="32" customWidth="1"/>
    <col min="10" max="10" width="49" style="315" customWidth="1"/>
    <col min="11" max="11" width="51" style="32" customWidth="1"/>
    <col min="12" max="12" width="22" style="32" customWidth="1"/>
    <col min="13" max="13" width="16.140625" hidden="1" customWidth="1"/>
    <col min="14" max="14" width="16.140625" style="49" hidden="1" customWidth="1"/>
    <col min="15" max="15" width="70.140625" style="32" customWidth="1"/>
    <col min="16" max="16" width="102.42578125" style="40" customWidth="1"/>
    <col min="17" max="17" width="28.42578125" hidden="1" customWidth="1"/>
    <col min="18" max="18" width="33.28515625" hidden="1" customWidth="1"/>
    <col min="19" max="19" width="23.5703125" hidden="1" customWidth="1"/>
    <col min="20" max="20" width="20.42578125" hidden="1" customWidth="1"/>
    <col min="21" max="21" width="22.28515625" hidden="1" customWidth="1"/>
    <col min="22" max="22" width="46.140625" hidden="1" customWidth="1"/>
    <col min="23" max="23" width="35.140625" style="103" customWidth="1"/>
    <col min="24" max="24" width="34.28515625" style="111" customWidth="1"/>
    <col min="25" max="25" width="22" customWidth="1"/>
    <col min="26" max="54" width="82" customWidth="1"/>
  </cols>
  <sheetData>
    <row r="1" spans="1:55" ht="33">
      <c r="C1" s="378" t="s">
        <v>363</v>
      </c>
      <c r="D1" s="378"/>
      <c r="E1" s="378"/>
      <c r="F1" s="378"/>
      <c r="G1" s="378"/>
      <c r="H1" s="378"/>
      <c r="I1" s="378"/>
      <c r="J1" s="378"/>
      <c r="K1" s="378"/>
      <c r="L1" s="27"/>
      <c r="M1" s="27"/>
      <c r="N1" s="43"/>
      <c r="P1" s="27"/>
      <c r="W1" s="106"/>
      <c r="X1" s="105"/>
    </row>
    <row r="2" spans="1:55" ht="31.5">
      <c r="C2" s="379" t="s">
        <v>364</v>
      </c>
      <c r="D2" s="379"/>
      <c r="E2" s="379"/>
      <c r="F2" s="379"/>
      <c r="G2" s="379"/>
      <c r="H2" s="379"/>
      <c r="I2" s="379"/>
      <c r="J2" s="379"/>
      <c r="K2" s="379"/>
      <c r="L2" s="28"/>
      <c r="M2" s="28"/>
      <c r="N2" s="44"/>
      <c r="P2" s="28"/>
      <c r="W2" s="106"/>
      <c r="X2" s="105"/>
    </row>
    <row r="3" spans="1:55">
      <c r="C3" s="380" t="s">
        <v>365</v>
      </c>
      <c r="D3" s="380"/>
      <c r="E3" s="380"/>
      <c r="F3" s="380"/>
      <c r="G3" s="380"/>
      <c r="H3" s="380"/>
      <c r="I3" s="380"/>
      <c r="J3" s="380"/>
      <c r="K3" s="380"/>
      <c r="L3" s="29"/>
      <c r="M3" s="29"/>
      <c r="N3" s="45"/>
      <c r="P3" s="29"/>
      <c r="W3" s="106"/>
      <c r="X3" s="105"/>
    </row>
    <row r="4" spans="1:55">
      <c r="C4" s="130"/>
      <c r="D4" s="135"/>
      <c r="E4" s="30"/>
      <c r="F4" s="30"/>
      <c r="G4" s="30"/>
      <c r="H4" s="30"/>
      <c r="I4" s="30"/>
      <c r="J4" s="314"/>
      <c r="K4" s="30"/>
      <c r="L4" s="30"/>
      <c r="M4" s="30"/>
      <c r="N4" s="46"/>
      <c r="P4" s="30"/>
      <c r="W4" s="106"/>
      <c r="X4" s="105"/>
    </row>
    <row r="5" spans="1:55">
      <c r="C5" s="131"/>
      <c r="D5" s="136"/>
      <c r="E5" s="39"/>
      <c r="F5" s="39"/>
      <c r="G5" s="381" t="s">
        <v>366</v>
      </c>
      <c r="H5" s="381"/>
      <c r="M5" s="32"/>
      <c r="N5" s="47"/>
      <c r="P5" s="32"/>
      <c r="W5" s="106"/>
      <c r="X5" s="105"/>
    </row>
    <row r="6" spans="1:55">
      <c r="C6" s="131"/>
      <c r="D6" s="136"/>
      <c r="E6" s="382" t="s">
        <v>2435</v>
      </c>
      <c r="F6" s="382"/>
      <c r="G6" s="382"/>
      <c r="H6" s="39"/>
      <c r="K6" s="33" t="s">
        <v>367</v>
      </c>
      <c r="M6" s="32"/>
      <c r="N6" s="47"/>
      <c r="P6" s="32"/>
      <c r="W6" s="106"/>
      <c r="X6" s="105"/>
    </row>
    <row r="7" spans="1:55">
      <c r="E7" s="377" t="s">
        <v>715</v>
      </c>
      <c r="F7" s="377"/>
      <c r="G7" s="377"/>
      <c r="H7" s="39"/>
      <c r="K7" s="33" t="s">
        <v>723</v>
      </c>
      <c r="M7" s="32"/>
      <c r="N7" s="47"/>
      <c r="P7" s="32"/>
      <c r="W7" s="106"/>
      <c r="X7" s="105"/>
    </row>
    <row r="8" spans="1:55">
      <c r="C8" s="131"/>
      <c r="D8" s="136"/>
      <c r="E8" s="39"/>
      <c r="F8" s="39"/>
      <c r="G8" s="31"/>
      <c r="H8" s="39"/>
      <c r="K8" s="37"/>
      <c r="M8" s="32"/>
      <c r="N8" s="47"/>
      <c r="P8" s="32"/>
      <c r="W8" s="106"/>
      <c r="X8" s="105"/>
    </row>
    <row r="9" spans="1:55" s="41" customFormat="1" ht="47.25" customHeight="1" thickBot="1">
      <c r="B9" s="74"/>
      <c r="C9" s="132" t="s">
        <v>368</v>
      </c>
      <c r="D9" s="113" t="s">
        <v>3</v>
      </c>
      <c r="E9" s="80" t="s">
        <v>599</v>
      </c>
      <c r="F9" s="80" t="s">
        <v>600</v>
      </c>
      <c r="G9" s="80" t="s">
        <v>369</v>
      </c>
      <c r="H9" s="80" t="s">
        <v>370</v>
      </c>
      <c r="I9" s="80" t="s">
        <v>371</v>
      </c>
      <c r="J9" s="316" t="s">
        <v>372</v>
      </c>
      <c r="K9" s="80" t="s">
        <v>373</v>
      </c>
      <c r="L9" s="80" t="s">
        <v>374</v>
      </c>
      <c r="M9" s="80" t="s">
        <v>426</v>
      </c>
      <c r="N9" s="114" t="s">
        <v>481</v>
      </c>
      <c r="O9" s="80" t="s">
        <v>396</v>
      </c>
      <c r="P9" s="80" t="s">
        <v>375</v>
      </c>
      <c r="Q9" s="81" t="s">
        <v>1467</v>
      </c>
      <c r="R9" s="81" t="s">
        <v>1468</v>
      </c>
      <c r="S9" s="81" t="s">
        <v>1469</v>
      </c>
      <c r="T9" s="81" t="s">
        <v>1470</v>
      </c>
      <c r="U9" s="81" t="s">
        <v>1471</v>
      </c>
      <c r="V9" s="71" t="s">
        <v>1472</v>
      </c>
      <c r="W9" s="196"/>
      <c r="X9" s="197"/>
    </row>
    <row r="10" spans="1:55" s="146" customFormat="1" ht="18.75" customHeight="1" thickBot="1">
      <c r="A10" s="144"/>
      <c r="B10" s="141"/>
      <c r="C10" s="375" t="s">
        <v>864</v>
      </c>
      <c r="D10" s="375"/>
      <c r="E10" s="375"/>
      <c r="F10" s="375"/>
      <c r="G10" s="375"/>
      <c r="H10" s="375"/>
      <c r="I10" s="375"/>
      <c r="J10" s="375"/>
      <c r="K10" s="375"/>
      <c r="L10" s="375"/>
      <c r="M10" s="375"/>
      <c r="N10" s="375"/>
      <c r="O10" s="375"/>
      <c r="P10" s="375"/>
      <c r="Q10" s="141"/>
      <c r="R10" s="141"/>
      <c r="S10" s="141"/>
      <c r="T10" s="141"/>
      <c r="U10" s="141"/>
      <c r="V10" s="141"/>
      <c r="W10" s="142"/>
      <c r="X10" s="143"/>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5"/>
    </row>
    <row r="11" spans="1:55">
      <c r="B11" s="35"/>
      <c r="C11" s="38" t="s">
        <v>376</v>
      </c>
      <c r="D11" s="36" t="s">
        <v>60</v>
      </c>
      <c r="E11" s="34" t="s">
        <v>389</v>
      </c>
      <c r="F11" s="34"/>
      <c r="G11" s="34" t="s">
        <v>391</v>
      </c>
      <c r="H11" s="34">
        <v>8360</v>
      </c>
      <c r="I11" s="34" t="s">
        <v>392</v>
      </c>
      <c r="J11" s="317" t="s">
        <v>390</v>
      </c>
      <c r="K11" s="34" t="s">
        <v>377</v>
      </c>
      <c r="L11" s="34">
        <f>18-1-1-2-1-1-1+1-2-1-1-1-1-1-1</f>
        <v>4</v>
      </c>
      <c r="M11" s="34"/>
      <c r="N11" s="34"/>
      <c r="O11" s="34" t="s">
        <v>658</v>
      </c>
      <c r="P11" s="34"/>
      <c r="Q11" s="35"/>
      <c r="R11" s="35"/>
      <c r="S11" s="35"/>
      <c r="T11" s="35"/>
      <c r="U11" s="35"/>
      <c r="V11" s="35"/>
      <c r="W11" s="115">
        <v>2495</v>
      </c>
      <c r="X11" s="197">
        <f>+W11*L11</f>
        <v>9980</v>
      </c>
    </row>
    <row r="12" spans="1:55">
      <c r="B12" s="35"/>
      <c r="C12" s="38" t="s">
        <v>378</v>
      </c>
      <c r="D12" s="36" t="s">
        <v>60</v>
      </c>
      <c r="E12" s="34" t="s">
        <v>445</v>
      </c>
      <c r="F12" s="34"/>
      <c r="G12" s="34"/>
      <c r="H12" s="34"/>
      <c r="I12" s="34" t="s">
        <v>419</v>
      </c>
      <c r="J12" s="317" t="s">
        <v>390</v>
      </c>
      <c r="K12" s="34" t="s">
        <v>377</v>
      </c>
      <c r="L12" s="34">
        <v>2</v>
      </c>
      <c r="M12" s="34"/>
      <c r="N12" s="34"/>
      <c r="O12" s="34" t="s">
        <v>658</v>
      </c>
      <c r="P12" s="34"/>
      <c r="Q12" s="35"/>
      <c r="R12" s="35"/>
      <c r="S12" s="35"/>
      <c r="T12" s="35"/>
      <c r="U12" s="35"/>
      <c r="V12" s="35"/>
      <c r="W12" s="115">
        <f>52*60</f>
        <v>3120</v>
      </c>
      <c r="X12" s="197">
        <f t="shared" ref="X12:X18" si="0">+W12*L12</f>
        <v>6240</v>
      </c>
    </row>
    <row r="13" spans="1:55">
      <c r="B13" s="35"/>
      <c r="C13" s="38" t="s">
        <v>379</v>
      </c>
      <c r="D13" s="36" t="s">
        <v>60</v>
      </c>
      <c r="E13" s="364" t="s">
        <v>442</v>
      </c>
      <c r="F13" s="34"/>
      <c r="G13" s="34" t="s">
        <v>444</v>
      </c>
      <c r="H13" s="34" t="s">
        <v>443</v>
      </c>
      <c r="I13" s="34"/>
      <c r="J13" s="317" t="str">
        <f>+J23</f>
        <v>Negro</v>
      </c>
      <c r="K13" s="34" t="s">
        <v>377</v>
      </c>
      <c r="L13" s="34">
        <f>5-1-1-1-1-1</f>
        <v>0</v>
      </c>
      <c r="M13" s="34"/>
      <c r="N13" s="34"/>
      <c r="O13" s="34" t="s">
        <v>658</v>
      </c>
      <c r="P13" s="34"/>
      <c r="Q13" s="35"/>
      <c r="R13" s="35"/>
      <c r="S13" s="35"/>
      <c r="T13" s="35"/>
      <c r="U13" s="35"/>
      <c r="V13" s="35"/>
      <c r="W13" s="115">
        <f>60*60</f>
        <v>3600</v>
      </c>
      <c r="X13" s="197">
        <f>+W13</f>
        <v>3600</v>
      </c>
    </row>
    <row r="14" spans="1:55">
      <c r="B14" s="35"/>
      <c r="C14" s="38" t="s">
        <v>1839</v>
      </c>
      <c r="D14" s="36" t="s">
        <v>60</v>
      </c>
      <c r="E14" s="34" t="s">
        <v>1448</v>
      </c>
      <c r="F14" s="34"/>
      <c r="G14" s="34"/>
      <c r="H14" s="34"/>
      <c r="I14" s="34"/>
      <c r="J14" s="317" t="str">
        <f>+J801</f>
        <v>Blanco</v>
      </c>
      <c r="K14" s="34" t="str">
        <f>+K801</f>
        <v>nuevo</v>
      </c>
      <c r="L14" s="34">
        <v>1</v>
      </c>
      <c r="M14" s="34"/>
      <c r="N14" s="34"/>
      <c r="O14" s="34" t="s">
        <v>1805</v>
      </c>
      <c r="P14" s="34"/>
      <c r="Q14" s="35"/>
      <c r="R14" s="35"/>
      <c r="S14" s="35"/>
      <c r="T14" s="35"/>
      <c r="U14" s="35"/>
      <c r="V14" s="35"/>
      <c r="W14" s="115">
        <f>7*60</f>
        <v>420</v>
      </c>
      <c r="X14" s="197">
        <f t="shared" si="0"/>
        <v>420</v>
      </c>
    </row>
    <row r="15" spans="1:55">
      <c r="B15" s="35"/>
      <c r="C15" s="38" t="s">
        <v>398</v>
      </c>
      <c r="D15" s="36" t="s">
        <v>60</v>
      </c>
      <c r="E15" s="34" t="s">
        <v>1445</v>
      </c>
      <c r="F15" s="34"/>
      <c r="G15" s="34" t="s">
        <v>1446</v>
      </c>
      <c r="H15" s="34" t="s">
        <v>1447</v>
      </c>
      <c r="I15" s="34"/>
      <c r="J15" s="317" t="str">
        <f>+J14</f>
        <v>Blanco</v>
      </c>
      <c r="K15" s="34" t="str">
        <f>+K801</f>
        <v>nuevo</v>
      </c>
      <c r="L15" s="34">
        <v>3</v>
      </c>
      <c r="M15" s="34"/>
      <c r="N15" s="34"/>
      <c r="O15" s="34" t="s">
        <v>2083</v>
      </c>
      <c r="P15" s="34"/>
      <c r="Q15" s="35"/>
      <c r="R15" s="35"/>
      <c r="S15" s="35"/>
      <c r="T15" s="35"/>
      <c r="U15" s="35"/>
      <c r="V15" s="35"/>
      <c r="W15" s="115">
        <v>297.98</v>
      </c>
      <c r="X15" s="197">
        <f t="shared" si="0"/>
        <v>893.94</v>
      </c>
    </row>
    <row r="16" spans="1:55">
      <c r="B16" s="35"/>
      <c r="C16" s="38" t="s">
        <v>399</v>
      </c>
      <c r="D16" s="36" t="s">
        <v>60</v>
      </c>
      <c r="E16" s="34" t="s">
        <v>566</v>
      </c>
      <c r="F16" s="34"/>
      <c r="G16" s="34" t="s">
        <v>567</v>
      </c>
      <c r="H16" s="34" t="s">
        <v>568</v>
      </c>
      <c r="I16" s="34"/>
      <c r="J16" s="317" t="s">
        <v>564</v>
      </c>
      <c r="K16" s="34" t="str">
        <f>+K13</f>
        <v>nuevo</v>
      </c>
      <c r="L16" s="34">
        <f>2-1</f>
        <v>1</v>
      </c>
      <c r="M16" s="35"/>
      <c r="N16" s="35"/>
      <c r="O16" s="34" t="s">
        <v>658</v>
      </c>
      <c r="P16" s="34"/>
      <c r="Q16" s="35"/>
      <c r="R16" s="35"/>
      <c r="S16" s="35"/>
      <c r="T16" s="35"/>
      <c r="U16" s="35"/>
      <c r="V16" s="35"/>
      <c r="W16" s="115">
        <v>384</v>
      </c>
      <c r="X16" s="197">
        <f t="shared" si="0"/>
        <v>384</v>
      </c>
    </row>
    <row r="17" spans="1:54">
      <c r="B17" s="35"/>
      <c r="C17" s="38" t="s">
        <v>407</v>
      </c>
      <c r="D17" s="36" t="s">
        <v>60</v>
      </c>
      <c r="E17" s="34" t="s">
        <v>1811</v>
      </c>
      <c r="F17" s="35"/>
      <c r="G17" s="34"/>
      <c r="H17" s="34"/>
      <c r="I17" s="34"/>
      <c r="J17" s="317" t="s">
        <v>1812</v>
      </c>
      <c r="K17" s="34" t="s">
        <v>595</v>
      </c>
      <c r="L17" s="34">
        <v>3</v>
      </c>
      <c r="M17" s="35"/>
      <c r="N17" s="35"/>
      <c r="O17" s="34" t="str">
        <f>+O13</f>
        <v>ACTIVO FIJO</v>
      </c>
      <c r="P17" s="34"/>
      <c r="Q17" s="35"/>
      <c r="R17" s="35"/>
      <c r="S17" s="35"/>
      <c r="T17" s="35"/>
      <c r="U17" s="35"/>
      <c r="V17" s="35"/>
      <c r="W17" s="115">
        <v>799.5</v>
      </c>
      <c r="X17" s="197">
        <f t="shared" si="0"/>
        <v>2398.5</v>
      </c>
    </row>
    <row r="18" spans="1:54">
      <c r="B18" s="35"/>
      <c r="C18" s="38" t="s">
        <v>408</v>
      </c>
      <c r="D18" s="36" t="s">
        <v>60</v>
      </c>
      <c r="E18" s="34" t="s">
        <v>1813</v>
      </c>
      <c r="F18" s="35"/>
      <c r="G18" s="34"/>
      <c r="H18" s="34"/>
      <c r="I18" s="34"/>
      <c r="J18" s="317" t="s">
        <v>1812</v>
      </c>
      <c r="K18" s="34" t="str">
        <f>+K16</f>
        <v>nuevo</v>
      </c>
      <c r="L18" s="34">
        <v>2</v>
      </c>
      <c r="M18" s="35"/>
      <c r="N18" s="35"/>
      <c r="O18" s="34" t="str">
        <f>+O14</f>
        <v>CALIDAD</v>
      </c>
      <c r="P18" s="34"/>
      <c r="Q18" s="35"/>
      <c r="R18" s="35"/>
      <c r="S18" s="35"/>
      <c r="T18" s="35"/>
      <c r="U18" s="35"/>
      <c r="V18" s="35"/>
      <c r="W18" s="115">
        <v>699.5</v>
      </c>
      <c r="X18" s="197">
        <f t="shared" si="0"/>
        <v>1399</v>
      </c>
    </row>
    <row r="19" spans="1:54" ht="30.75" customHeight="1" thickBot="1">
      <c r="B19" s="35"/>
      <c r="C19" s="38" t="s">
        <v>410</v>
      </c>
      <c r="D19" s="36" t="s">
        <v>60</v>
      </c>
      <c r="E19" s="34" t="s">
        <v>1856</v>
      </c>
      <c r="F19" s="35"/>
      <c r="G19" s="34"/>
      <c r="H19" s="34"/>
      <c r="I19" s="34"/>
      <c r="J19" s="317" t="s">
        <v>1150</v>
      </c>
      <c r="K19" s="34" t="s">
        <v>595</v>
      </c>
      <c r="L19" s="34">
        <v>1</v>
      </c>
      <c r="M19" s="35"/>
      <c r="N19" s="35"/>
      <c r="O19" s="34" t="s">
        <v>658</v>
      </c>
      <c r="P19" s="34"/>
      <c r="Q19" s="35"/>
      <c r="R19" s="35"/>
      <c r="S19" s="35"/>
      <c r="T19" s="35"/>
      <c r="U19" s="35"/>
      <c r="V19" s="35"/>
      <c r="W19" s="196">
        <f>+X19</f>
        <v>1000</v>
      </c>
      <c r="X19" s="197">
        <v>1000</v>
      </c>
    </row>
    <row r="20" spans="1:54" s="140" customFormat="1" ht="23.25" customHeight="1" thickBot="1">
      <c r="A20" s="144"/>
      <c r="B20" s="141"/>
      <c r="C20" s="375" t="s">
        <v>919</v>
      </c>
      <c r="D20" s="375"/>
      <c r="E20" s="375"/>
      <c r="F20" s="375"/>
      <c r="G20" s="375"/>
      <c r="H20" s="375"/>
      <c r="I20" s="375"/>
      <c r="J20" s="375"/>
      <c r="K20" s="375"/>
      <c r="L20" s="375"/>
      <c r="M20" s="375"/>
      <c r="N20" s="375"/>
      <c r="O20" s="375"/>
      <c r="P20" s="375"/>
      <c r="Q20" s="141"/>
      <c r="R20" s="141"/>
      <c r="S20" s="141"/>
      <c r="T20" s="141"/>
      <c r="U20" s="141"/>
      <c r="V20" s="141"/>
      <c r="W20" s="142"/>
      <c r="X20" s="143">
        <f t="shared" ref="X20" si="1">+W20*L20</f>
        <v>0</v>
      </c>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row>
    <row r="21" spans="1:54" s="73" customFormat="1" hidden="1">
      <c r="A21" s="78"/>
      <c r="B21" s="60"/>
      <c r="C21" s="133" t="s">
        <v>411</v>
      </c>
      <c r="D21" s="82" t="s">
        <v>60</v>
      </c>
      <c r="E21" s="63" t="s">
        <v>403</v>
      </c>
      <c r="F21" s="63"/>
      <c r="G21" s="63" t="s">
        <v>404</v>
      </c>
      <c r="H21" s="63" t="s">
        <v>405</v>
      </c>
      <c r="I21" s="63" t="s">
        <v>406</v>
      </c>
      <c r="J21" s="318" t="str">
        <f>+J868</f>
        <v>Negro</v>
      </c>
      <c r="K21" s="63" t="s">
        <v>377</v>
      </c>
      <c r="L21" s="63">
        <v>0</v>
      </c>
      <c r="M21" s="63"/>
      <c r="N21" s="63"/>
      <c r="O21" s="63" t="s">
        <v>658</v>
      </c>
      <c r="P21" s="63"/>
      <c r="Q21" s="64"/>
      <c r="R21" s="64"/>
      <c r="S21" s="64"/>
      <c r="T21" s="64"/>
      <c r="U21" s="64"/>
      <c r="V21" s="64"/>
      <c r="W21" s="196"/>
      <c r="X21" s="197"/>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row>
    <row r="22" spans="1:54" ht="20.25" customHeight="1">
      <c r="B22" s="35"/>
      <c r="C22" s="38" t="s">
        <v>411</v>
      </c>
      <c r="D22" s="36" t="s">
        <v>60</v>
      </c>
      <c r="E22" s="34" t="s">
        <v>403</v>
      </c>
      <c r="F22" s="34"/>
      <c r="G22" s="34" t="s">
        <v>416</v>
      </c>
      <c r="H22" s="34" t="s">
        <v>409</v>
      </c>
      <c r="I22" s="34" t="s">
        <v>409</v>
      </c>
      <c r="J22" s="317" t="str">
        <f>+J21</f>
        <v>Negro</v>
      </c>
      <c r="K22" s="34" t="s">
        <v>377</v>
      </c>
      <c r="L22" s="34">
        <f>3-1-1</f>
        <v>1</v>
      </c>
      <c r="M22" s="34"/>
      <c r="N22" s="34"/>
      <c r="O22" s="34" t="str">
        <f>+O23</f>
        <v>ACTIVO FIJO</v>
      </c>
      <c r="P22" s="34"/>
      <c r="Q22" s="35"/>
      <c r="R22" s="35"/>
      <c r="S22" s="35"/>
      <c r="T22" s="35"/>
      <c r="U22" s="35"/>
      <c r="V22" s="35"/>
      <c r="W22" s="115">
        <v>2855.16</v>
      </c>
      <c r="X22" s="197">
        <f t="shared" ref="X22:X45" si="2">+W22*L22</f>
        <v>2855.16</v>
      </c>
    </row>
    <row r="23" spans="1:54">
      <c r="B23" s="35"/>
      <c r="C23" s="38" t="s">
        <v>412</v>
      </c>
      <c r="D23" s="36" t="s">
        <v>60</v>
      </c>
      <c r="E23" s="34" t="s">
        <v>403</v>
      </c>
      <c r="F23" s="34"/>
      <c r="G23" s="34" t="s">
        <v>417</v>
      </c>
      <c r="H23" s="34" t="s">
        <v>418</v>
      </c>
      <c r="I23" s="34" t="s">
        <v>418</v>
      </c>
      <c r="J23" s="317" t="str">
        <f>+J22</f>
        <v>Negro</v>
      </c>
      <c r="K23" s="34" t="s">
        <v>377</v>
      </c>
      <c r="L23" s="34">
        <v>1</v>
      </c>
      <c r="M23" s="34"/>
      <c r="N23" s="34"/>
      <c r="O23" s="34" t="s">
        <v>658</v>
      </c>
      <c r="P23" s="34"/>
      <c r="Q23" s="35"/>
      <c r="R23" s="35"/>
      <c r="S23" s="35"/>
      <c r="T23" s="35"/>
      <c r="U23" s="35"/>
      <c r="V23" s="35"/>
      <c r="W23" s="198">
        <v>2855.16</v>
      </c>
      <c r="X23" s="199">
        <f t="shared" si="2"/>
        <v>2855.16</v>
      </c>
    </row>
    <row r="24" spans="1:54">
      <c r="B24" s="35"/>
      <c r="C24" s="38" t="s">
        <v>413</v>
      </c>
      <c r="D24" s="36" t="s">
        <v>63</v>
      </c>
      <c r="E24" s="34" t="s">
        <v>403</v>
      </c>
      <c r="F24" s="34"/>
      <c r="G24" s="34" t="s">
        <v>1146</v>
      </c>
      <c r="H24" s="34"/>
      <c r="I24" s="34"/>
      <c r="J24" s="317" t="str">
        <f>+J23</f>
        <v>Negro</v>
      </c>
      <c r="K24" s="34" t="s">
        <v>595</v>
      </c>
      <c r="L24" s="34">
        <v>1</v>
      </c>
      <c r="M24" s="34"/>
      <c r="N24" s="34"/>
      <c r="O24" s="34" t="str">
        <f>+O23</f>
        <v>ACTIVO FIJO</v>
      </c>
      <c r="P24" s="34"/>
      <c r="Q24" s="35"/>
      <c r="R24" s="35"/>
      <c r="S24" s="35"/>
      <c r="T24" s="35"/>
      <c r="U24" s="35"/>
      <c r="V24" s="35"/>
      <c r="W24" s="198">
        <v>2855.16</v>
      </c>
      <c r="X24" s="199">
        <f t="shared" ref="X24" si="3">+W24*L24</f>
        <v>2855.16</v>
      </c>
    </row>
    <row r="25" spans="1:54">
      <c r="B25" s="35"/>
      <c r="C25" s="38" t="s">
        <v>413</v>
      </c>
      <c r="D25" s="36" t="s">
        <v>60</v>
      </c>
      <c r="E25" s="34" t="s">
        <v>450</v>
      </c>
      <c r="F25" s="34"/>
      <c r="G25" s="34" t="s">
        <v>451</v>
      </c>
      <c r="H25" s="34" t="s">
        <v>452</v>
      </c>
      <c r="I25" s="34"/>
      <c r="J25" s="317" t="str">
        <f>+J53</f>
        <v>Negro</v>
      </c>
      <c r="K25" s="34" t="str">
        <f>+K53</f>
        <v>nuevo</v>
      </c>
      <c r="L25" s="34">
        <f>12-1--1-6-3</f>
        <v>3</v>
      </c>
      <c r="M25" s="35"/>
      <c r="N25" s="35"/>
      <c r="O25" s="34" t="s">
        <v>658</v>
      </c>
      <c r="P25" s="34"/>
      <c r="Q25" s="35"/>
      <c r="R25" s="35"/>
      <c r="S25" s="35"/>
      <c r="T25" s="35"/>
      <c r="U25" s="35"/>
      <c r="V25" s="35"/>
      <c r="W25" s="110">
        <v>20000</v>
      </c>
      <c r="X25" s="199">
        <f t="shared" si="2"/>
        <v>60000</v>
      </c>
    </row>
    <row r="26" spans="1:54">
      <c r="B26" s="35"/>
      <c r="C26" s="38" t="s">
        <v>414</v>
      </c>
      <c r="D26" s="36" t="s">
        <v>60</v>
      </c>
      <c r="E26" s="34" t="s">
        <v>453</v>
      </c>
      <c r="F26" s="34"/>
      <c r="G26" s="34" t="str">
        <f>+G41</f>
        <v>THINKCENTRE</v>
      </c>
      <c r="H26" s="34"/>
      <c r="I26" s="34"/>
      <c r="J26" s="317" t="str">
        <f>+J25</f>
        <v>Negro</v>
      </c>
      <c r="K26" s="34" t="str">
        <f>+K25</f>
        <v>nuevo</v>
      </c>
      <c r="L26" s="34">
        <v>3</v>
      </c>
      <c r="M26" s="35"/>
      <c r="N26" s="35"/>
      <c r="O26" s="34" t="s">
        <v>658</v>
      </c>
      <c r="P26" s="34"/>
      <c r="Q26" s="35"/>
      <c r="R26" s="35"/>
      <c r="S26" s="35"/>
      <c r="T26" s="35"/>
      <c r="U26" s="35"/>
      <c r="V26" s="35"/>
      <c r="W26" s="198" t="s">
        <v>2090</v>
      </c>
      <c r="X26" s="199">
        <f>2756*2</f>
        <v>5512</v>
      </c>
    </row>
    <row r="27" spans="1:54">
      <c r="B27" s="35"/>
      <c r="C27" s="38" t="s">
        <v>2093</v>
      </c>
      <c r="D27" s="36" t="s">
        <v>60</v>
      </c>
      <c r="E27" s="34" t="s">
        <v>496</v>
      </c>
      <c r="F27" s="34"/>
      <c r="G27" s="34" t="s">
        <v>895</v>
      </c>
      <c r="H27" s="34">
        <v>9</v>
      </c>
      <c r="I27" s="34"/>
      <c r="J27" s="317" t="s">
        <v>402</v>
      </c>
      <c r="K27" s="34" t="str">
        <f>+K26</f>
        <v>nuevo</v>
      </c>
      <c r="L27" s="34">
        <f>7-1</f>
        <v>6</v>
      </c>
      <c r="M27" s="35"/>
      <c r="N27" s="35"/>
      <c r="O27" s="34" t="s">
        <v>658</v>
      </c>
      <c r="P27" s="34"/>
      <c r="Q27" s="35"/>
      <c r="R27" s="35"/>
      <c r="S27" s="35"/>
      <c r="T27" s="35"/>
      <c r="U27" s="35"/>
      <c r="V27" s="35"/>
      <c r="W27" s="110">
        <v>1000</v>
      </c>
      <c r="X27" s="199">
        <f t="shared" si="2"/>
        <v>6000</v>
      </c>
    </row>
    <row r="28" spans="1:54">
      <c r="B28" s="35"/>
      <c r="C28" s="38" t="s">
        <v>415</v>
      </c>
      <c r="D28" s="36" t="s">
        <v>60</v>
      </c>
      <c r="E28" s="34" t="s">
        <v>900</v>
      </c>
      <c r="F28" s="34"/>
      <c r="G28" s="34" t="s">
        <v>898</v>
      </c>
      <c r="H28" s="34" t="s">
        <v>899</v>
      </c>
      <c r="I28" s="34"/>
      <c r="J28" s="317" t="s">
        <v>402</v>
      </c>
      <c r="K28" s="34" t="s">
        <v>377</v>
      </c>
      <c r="L28" s="34">
        <v>1</v>
      </c>
      <c r="M28" s="35"/>
      <c r="N28" s="35"/>
      <c r="O28" s="34" t="s">
        <v>658</v>
      </c>
      <c r="P28" s="34"/>
      <c r="Q28" s="35"/>
      <c r="R28" s="35"/>
      <c r="S28" s="35"/>
      <c r="T28" s="35"/>
      <c r="U28" s="35"/>
      <c r="V28" s="35"/>
      <c r="W28" s="196">
        <v>50000</v>
      </c>
      <c r="X28" s="197">
        <f t="shared" si="2"/>
        <v>50000</v>
      </c>
    </row>
    <row r="29" spans="1:54">
      <c r="B29" s="35"/>
      <c r="C29" s="38" t="s">
        <v>432</v>
      </c>
      <c r="D29" s="36" t="s">
        <v>60</v>
      </c>
      <c r="E29" s="34" t="s">
        <v>902</v>
      </c>
      <c r="F29" s="84"/>
      <c r="G29" s="34" t="s">
        <v>895</v>
      </c>
      <c r="H29" s="34">
        <v>27750819134</v>
      </c>
      <c r="I29" s="34"/>
      <c r="J29" s="317" t="s">
        <v>402</v>
      </c>
      <c r="K29" s="34" t="s">
        <v>1130</v>
      </c>
      <c r="L29" s="34">
        <v>1</v>
      </c>
      <c r="M29" s="35"/>
      <c r="N29" s="35"/>
      <c r="O29" s="34" t="str">
        <f>+O27</f>
        <v>ACTIVO FIJO</v>
      </c>
      <c r="P29" s="34"/>
      <c r="Q29" s="35"/>
      <c r="R29" s="35"/>
      <c r="S29" s="35"/>
      <c r="T29" s="35"/>
      <c r="U29" s="35"/>
      <c r="V29" s="35"/>
      <c r="W29" s="196">
        <f>200*60</f>
        <v>12000</v>
      </c>
      <c r="X29" s="197">
        <f t="shared" si="2"/>
        <v>12000</v>
      </c>
    </row>
    <row r="30" spans="1:54">
      <c r="B30" s="35"/>
      <c r="C30" s="38" t="s">
        <v>433</v>
      </c>
      <c r="D30" s="36" t="s">
        <v>60</v>
      </c>
      <c r="E30" s="34" t="s">
        <v>921</v>
      </c>
      <c r="F30" s="34"/>
      <c r="G30" s="34" t="s">
        <v>922</v>
      </c>
      <c r="H30" s="34" t="s">
        <v>924</v>
      </c>
      <c r="I30" s="34" t="str">
        <f>+H30</f>
        <v>3078-1</v>
      </c>
      <c r="J30" s="317" t="s">
        <v>923</v>
      </c>
      <c r="K30" s="34" t="s">
        <v>377</v>
      </c>
      <c r="L30" s="34">
        <v>6</v>
      </c>
      <c r="M30" s="35"/>
      <c r="N30" s="35"/>
      <c r="O30" s="34" t="str">
        <f>+O28</f>
        <v>ACTIVO FIJO</v>
      </c>
      <c r="P30" s="34"/>
      <c r="Q30" s="35"/>
      <c r="R30" s="35"/>
      <c r="S30" s="35"/>
      <c r="T30" s="35"/>
      <c r="U30" s="35"/>
      <c r="V30" s="35"/>
      <c r="W30" s="196">
        <f>4*60</f>
        <v>240</v>
      </c>
      <c r="X30" s="197">
        <f t="shared" si="2"/>
        <v>1440</v>
      </c>
    </row>
    <row r="31" spans="1:54">
      <c r="B31" s="35"/>
      <c r="C31" s="38" t="s">
        <v>434</v>
      </c>
      <c r="D31" s="36" t="s">
        <v>60</v>
      </c>
      <c r="E31" s="34" t="s">
        <v>925</v>
      </c>
      <c r="F31" s="34"/>
      <c r="G31" s="34" t="s">
        <v>926</v>
      </c>
      <c r="H31" s="34">
        <v>51962</v>
      </c>
      <c r="I31" s="34">
        <f>+H31</f>
        <v>51962</v>
      </c>
      <c r="J31" s="317" t="s">
        <v>388</v>
      </c>
      <c r="K31" s="34" t="s">
        <v>377</v>
      </c>
      <c r="L31" s="34">
        <v>2</v>
      </c>
      <c r="M31" s="35"/>
      <c r="N31" s="35"/>
      <c r="O31" s="34" t="str">
        <f>+O30</f>
        <v>ACTIVO FIJO</v>
      </c>
      <c r="P31" s="34"/>
      <c r="Q31" s="35"/>
      <c r="R31" s="35"/>
      <c r="S31" s="35"/>
      <c r="T31" s="35"/>
      <c r="U31" s="35"/>
      <c r="V31" s="35"/>
      <c r="W31" s="196">
        <f>30*60</f>
        <v>1800</v>
      </c>
      <c r="X31" s="197">
        <f t="shared" si="2"/>
        <v>3600</v>
      </c>
    </row>
    <row r="32" spans="1:54">
      <c r="B32" s="35"/>
      <c r="C32" s="38" t="s">
        <v>1840</v>
      </c>
      <c r="D32" s="36" t="s">
        <v>60</v>
      </c>
      <c r="E32" s="36" t="str">
        <f>+E21</f>
        <v>UPS</v>
      </c>
      <c r="F32" s="34"/>
      <c r="G32" s="34" t="s">
        <v>416</v>
      </c>
      <c r="H32" s="34" t="s">
        <v>409</v>
      </c>
      <c r="I32" s="34"/>
      <c r="J32" s="317" t="s">
        <v>402</v>
      </c>
      <c r="K32" s="34" t="s">
        <v>377</v>
      </c>
      <c r="L32" s="34">
        <v>1</v>
      </c>
      <c r="M32" s="35"/>
      <c r="N32" s="35"/>
      <c r="O32" s="34" t="str">
        <f>+O31</f>
        <v>ACTIVO FIJO</v>
      </c>
      <c r="P32" s="34"/>
      <c r="Q32" s="35"/>
      <c r="R32" s="35"/>
      <c r="S32" s="35"/>
      <c r="T32" s="35"/>
      <c r="U32" s="35"/>
      <c r="V32" s="35"/>
      <c r="W32" s="115">
        <v>2855.16</v>
      </c>
      <c r="X32" s="197">
        <f t="shared" si="2"/>
        <v>2855.16</v>
      </c>
    </row>
    <row r="33" spans="1:55" s="35" customFormat="1">
      <c r="A33"/>
      <c r="C33" s="38" t="s">
        <v>1979</v>
      </c>
      <c r="D33" s="36" t="str">
        <f>+D32</f>
        <v>4.1.1.4.01</v>
      </c>
      <c r="E33" s="36" t="s">
        <v>496</v>
      </c>
      <c r="G33" s="34" t="e">
        <f>+#REF!</f>
        <v>#REF!</v>
      </c>
      <c r="H33" s="34" t="s">
        <v>1132</v>
      </c>
      <c r="J33" s="317" t="str">
        <f>+J32</f>
        <v>Negro</v>
      </c>
      <c r="K33" s="34" t="s">
        <v>377</v>
      </c>
      <c r="L33" s="34">
        <v>2</v>
      </c>
      <c r="O33" s="34" t="str">
        <f>+O29</f>
        <v>ACTIVO FIJO</v>
      </c>
      <c r="P33" s="34"/>
      <c r="W33" s="196">
        <f>+W27</f>
        <v>1000</v>
      </c>
      <c r="X33" s="197">
        <f t="shared" si="2"/>
        <v>2000</v>
      </c>
      <c r="Y33"/>
      <c r="Z33"/>
      <c r="AA33"/>
      <c r="AB33"/>
      <c r="AC33"/>
      <c r="AD33"/>
      <c r="AE33"/>
      <c r="AF33"/>
      <c r="AG33"/>
      <c r="AH33"/>
      <c r="AI33"/>
      <c r="AJ33"/>
      <c r="AK33"/>
      <c r="AL33"/>
      <c r="AM33"/>
      <c r="AN33"/>
      <c r="AO33"/>
      <c r="AP33"/>
      <c r="AQ33"/>
      <c r="AR33"/>
      <c r="AS33"/>
      <c r="AT33"/>
      <c r="AU33"/>
      <c r="AV33"/>
      <c r="AW33"/>
      <c r="AX33"/>
      <c r="AY33"/>
      <c r="AZ33"/>
      <c r="BA33"/>
      <c r="BB33"/>
      <c r="BC33" s="66"/>
    </row>
    <row r="34" spans="1:55" s="35" customFormat="1">
      <c r="A34"/>
      <c r="C34" s="38" t="s">
        <v>435</v>
      </c>
      <c r="D34" s="36" t="str">
        <f>+D33</f>
        <v>4.1.1.4.01</v>
      </c>
      <c r="E34" s="36" t="s">
        <v>2091</v>
      </c>
      <c r="F34" s="34"/>
      <c r="G34" s="34"/>
      <c r="H34" s="34"/>
      <c r="I34" s="34"/>
      <c r="J34" s="317" t="s">
        <v>1253</v>
      </c>
      <c r="K34" s="34" t="s">
        <v>377</v>
      </c>
      <c r="L34" s="34">
        <v>1</v>
      </c>
      <c r="O34" s="34" t="str">
        <f>+O30</f>
        <v>ACTIVO FIJO</v>
      </c>
      <c r="P34" s="34"/>
      <c r="W34" s="196">
        <v>1000</v>
      </c>
      <c r="X34" s="197">
        <f t="shared" si="2"/>
        <v>1000</v>
      </c>
      <c r="Y34"/>
      <c r="Z34"/>
      <c r="AA34"/>
      <c r="AB34"/>
      <c r="AC34"/>
      <c r="AD34"/>
      <c r="AE34"/>
      <c r="AF34"/>
      <c r="AG34"/>
      <c r="AH34"/>
      <c r="AI34"/>
      <c r="AJ34"/>
      <c r="AK34"/>
      <c r="AL34"/>
      <c r="AM34"/>
      <c r="AN34"/>
      <c r="AO34"/>
      <c r="AP34"/>
      <c r="AQ34"/>
      <c r="AR34"/>
      <c r="AS34"/>
      <c r="AT34"/>
      <c r="AU34"/>
      <c r="AV34"/>
      <c r="AW34"/>
      <c r="AX34"/>
      <c r="AY34"/>
      <c r="AZ34"/>
      <c r="BA34"/>
      <c r="BB34"/>
      <c r="BC34" s="66"/>
    </row>
    <row r="35" spans="1:55" s="35" customFormat="1">
      <c r="A35"/>
      <c r="C35" s="38" t="s">
        <v>436</v>
      </c>
      <c r="D35" s="36" t="str">
        <f>+D34</f>
        <v>4.1.1.4.01</v>
      </c>
      <c r="E35" s="36" t="s">
        <v>1254</v>
      </c>
      <c r="G35" s="34" t="s">
        <v>1256</v>
      </c>
      <c r="H35" s="34" t="s">
        <v>1255</v>
      </c>
      <c r="I35" s="34"/>
      <c r="J35" s="317" t="s">
        <v>388</v>
      </c>
      <c r="K35" s="34" t="s">
        <v>377</v>
      </c>
      <c r="L35" s="34">
        <v>1</v>
      </c>
      <c r="O35" s="34" t="str">
        <f>+O31</f>
        <v>ACTIVO FIJO</v>
      </c>
      <c r="P35" s="34"/>
      <c r="W35" s="196">
        <f>122*60</f>
        <v>7320</v>
      </c>
      <c r="X35" s="197">
        <f t="shared" si="2"/>
        <v>7320</v>
      </c>
      <c r="Y35"/>
      <c r="Z35"/>
      <c r="AA35"/>
      <c r="AB35"/>
      <c r="AC35"/>
      <c r="AD35"/>
      <c r="AE35"/>
      <c r="AF35"/>
      <c r="AG35"/>
      <c r="AH35"/>
      <c r="AI35"/>
      <c r="AJ35"/>
      <c r="AK35"/>
      <c r="AL35"/>
      <c r="AM35"/>
      <c r="AN35"/>
      <c r="AO35"/>
      <c r="AP35"/>
      <c r="AQ35"/>
      <c r="AR35"/>
      <c r="AS35"/>
      <c r="AT35"/>
      <c r="AU35"/>
      <c r="AV35"/>
      <c r="AW35"/>
      <c r="AX35"/>
      <c r="AY35"/>
      <c r="AZ35"/>
      <c r="BA35"/>
      <c r="BB35"/>
      <c r="BC35" s="66"/>
    </row>
    <row r="36" spans="1:55">
      <c r="B36" s="35"/>
      <c r="C36" s="38" t="s">
        <v>437</v>
      </c>
      <c r="D36" s="36" t="s">
        <v>60</v>
      </c>
      <c r="E36" s="36" t="s">
        <v>1257</v>
      </c>
      <c r="F36" s="35"/>
      <c r="G36" s="34" t="s">
        <v>895</v>
      </c>
      <c r="H36" s="34" t="s">
        <v>1258</v>
      </c>
      <c r="I36" s="34"/>
      <c r="J36" s="317" t="str">
        <f>+J33</f>
        <v>Negro</v>
      </c>
      <c r="K36" s="34" t="s">
        <v>377</v>
      </c>
      <c r="L36" s="34">
        <v>1</v>
      </c>
      <c r="M36" s="35"/>
      <c r="N36" s="35"/>
      <c r="O36" s="34" t="str">
        <f t="shared" ref="O36:O41" si="4">+O32</f>
        <v>ACTIVO FIJO</v>
      </c>
      <c r="P36" s="34"/>
      <c r="Q36" s="35"/>
      <c r="R36" s="35"/>
      <c r="S36" s="35"/>
      <c r="T36" s="35"/>
      <c r="U36" s="35"/>
      <c r="V36" s="35"/>
      <c r="W36" s="196">
        <f>200*60</f>
        <v>12000</v>
      </c>
      <c r="X36" s="197">
        <f t="shared" si="2"/>
        <v>12000</v>
      </c>
    </row>
    <row r="37" spans="1:55">
      <c r="B37" s="35"/>
      <c r="C37" s="38" t="s">
        <v>438</v>
      </c>
      <c r="D37" s="36" t="s">
        <v>60</v>
      </c>
      <c r="E37" s="36" t="s">
        <v>1259</v>
      </c>
      <c r="F37" s="34"/>
      <c r="G37" s="34"/>
      <c r="H37" s="34"/>
      <c r="I37" s="34"/>
      <c r="J37" s="317" t="s">
        <v>1212</v>
      </c>
      <c r="K37" s="34" t="str">
        <f>+K35</f>
        <v>nuevo</v>
      </c>
      <c r="L37" s="34">
        <f>+L34</f>
        <v>1</v>
      </c>
      <c r="M37" s="35"/>
      <c r="N37" s="35"/>
      <c r="O37" s="34" t="str">
        <f t="shared" si="4"/>
        <v>ACTIVO FIJO</v>
      </c>
      <c r="P37" s="34"/>
      <c r="Q37" s="35"/>
      <c r="R37" s="35"/>
      <c r="S37" s="35"/>
      <c r="T37" s="35"/>
      <c r="U37" s="35"/>
      <c r="V37" s="35"/>
      <c r="W37" s="196">
        <v>380</v>
      </c>
      <c r="X37" s="197">
        <f t="shared" si="2"/>
        <v>380</v>
      </c>
    </row>
    <row r="38" spans="1:55">
      <c r="B38" s="35"/>
      <c r="C38" s="38" t="s">
        <v>439</v>
      </c>
      <c r="D38" s="36" t="s">
        <v>60</v>
      </c>
      <c r="E38" s="36" t="s">
        <v>1260</v>
      </c>
      <c r="F38" s="34"/>
      <c r="G38" s="34"/>
      <c r="H38" s="34"/>
      <c r="I38" s="34"/>
      <c r="J38" s="317" t="s">
        <v>388</v>
      </c>
      <c r="K38" s="34" t="str">
        <f>+K37</f>
        <v>nuevo</v>
      </c>
      <c r="L38" s="34">
        <v>1</v>
      </c>
      <c r="M38" s="35"/>
      <c r="N38" s="35"/>
      <c r="O38" s="34" t="str">
        <f t="shared" si="4"/>
        <v>ACTIVO FIJO</v>
      </c>
      <c r="P38" s="34"/>
      <c r="Q38" s="35"/>
      <c r="R38" s="35"/>
      <c r="S38" s="35"/>
      <c r="T38" s="35"/>
      <c r="U38" s="35"/>
      <c r="V38" s="35"/>
      <c r="W38" s="196">
        <v>100</v>
      </c>
      <c r="X38" s="197">
        <f t="shared" si="2"/>
        <v>100</v>
      </c>
    </row>
    <row r="39" spans="1:55">
      <c r="B39" s="35"/>
      <c r="C39" s="38" t="s">
        <v>440</v>
      </c>
      <c r="D39" s="36" t="s">
        <v>60</v>
      </c>
      <c r="E39" s="36" t="s">
        <v>1261</v>
      </c>
      <c r="F39" s="35"/>
      <c r="G39" s="34" t="s">
        <v>1262</v>
      </c>
      <c r="H39" s="34" t="s">
        <v>1263</v>
      </c>
      <c r="I39" s="34"/>
      <c r="J39" s="317" t="str">
        <f>+J36</f>
        <v>Negro</v>
      </c>
      <c r="K39" s="34" t="str">
        <f>+K37</f>
        <v>nuevo</v>
      </c>
      <c r="L39" s="34">
        <v>1</v>
      </c>
      <c r="M39" s="35"/>
      <c r="N39" s="35"/>
      <c r="O39" s="34" t="str">
        <f t="shared" si="4"/>
        <v>ACTIVO FIJO</v>
      </c>
      <c r="P39" s="34"/>
      <c r="Q39" s="35"/>
      <c r="R39" s="35"/>
      <c r="S39" s="35"/>
      <c r="T39" s="35"/>
      <c r="U39" s="35"/>
      <c r="V39" s="35"/>
      <c r="W39" s="196">
        <v>28000</v>
      </c>
      <c r="X39" s="197">
        <f t="shared" si="2"/>
        <v>28000</v>
      </c>
    </row>
    <row r="40" spans="1:55" ht="27" customHeight="1">
      <c r="B40" s="35"/>
      <c r="C40" s="38" t="s">
        <v>441</v>
      </c>
      <c r="D40" s="36" t="s">
        <v>60</v>
      </c>
      <c r="E40" s="36" t="str">
        <f>+E41</f>
        <v>CPU</v>
      </c>
      <c r="F40" s="35"/>
      <c r="G40" s="34" t="s">
        <v>895</v>
      </c>
      <c r="H40" s="34" t="s">
        <v>1131</v>
      </c>
      <c r="I40" s="34"/>
      <c r="J40" s="317" t="s">
        <v>402</v>
      </c>
      <c r="K40" s="34" t="str">
        <f>+K39</f>
        <v>nuevo</v>
      </c>
      <c r="L40" s="34">
        <v>4</v>
      </c>
      <c r="M40" s="35"/>
      <c r="N40" s="35"/>
      <c r="O40" s="34" t="str">
        <f t="shared" si="4"/>
        <v>ACTIVO FIJO</v>
      </c>
      <c r="P40" s="34"/>
      <c r="Q40" s="35"/>
      <c r="R40" s="35"/>
      <c r="S40" s="35"/>
      <c r="T40" s="35"/>
      <c r="U40" s="35"/>
      <c r="V40" s="35"/>
      <c r="W40" s="110">
        <v>2000</v>
      </c>
      <c r="X40" s="199">
        <f t="shared" si="2"/>
        <v>8000</v>
      </c>
    </row>
    <row r="41" spans="1:55" s="35" customFormat="1">
      <c r="A41"/>
      <c r="C41" s="38" t="s">
        <v>454</v>
      </c>
      <c r="D41" s="36" t="s">
        <v>60</v>
      </c>
      <c r="E41" s="36" t="s">
        <v>896</v>
      </c>
      <c r="G41" s="34" t="s">
        <v>1189</v>
      </c>
      <c r="H41" s="34" t="s">
        <v>1452</v>
      </c>
      <c r="I41" s="34"/>
      <c r="J41" s="317" t="str">
        <f>+J40</f>
        <v>Negro</v>
      </c>
      <c r="K41" s="34" t="s">
        <v>377</v>
      </c>
      <c r="L41" s="34">
        <v>1</v>
      </c>
      <c r="O41" s="34" t="str">
        <f t="shared" si="4"/>
        <v>ACTIVO FIJO</v>
      </c>
      <c r="P41" s="34"/>
      <c r="W41" s="196">
        <f>200*60</f>
        <v>12000</v>
      </c>
      <c r="X41" s="197">
        <f t="shared" si="2"/>
        <v>12000</v>
      </c>
      <c r="Y41"/>
      <c r="Z41"/>
      <c r="AA41"/>
      <c r="AB41"/>
      <c r="AC41"/>
      <c r="AD41"/>
      <c r="AE41"/>
      <c r="AF41"/>
      <c r="AG41"/>
      <c r="AH41"/>
      <c r="AI41"/>
      <c r="AJ41"/>
      <c r="AK41"/>
      <c r="AL41"/>
      <c r="AM41"/>
      <c r="AN41"/>
      <c r="AO41"/>
      <c r="AP41"/>
      <c r="AQ41"/>
      <c r="AR41"/>
      <c r="AS41"/>
      <c r="AT41"/>
      <c r="AU41"/>
      <c r="AV41"/>
      <c r="AW41"/>
      <c r="AX41"/>
      <c r="AY41"/>
      <c r="AZ41"/>
      <c r="BA41"/>
      <c r="BB41"/>
      <c r="BC41" s="66"/>
    </row>
    <row r="42" spans="1:55" s="35" customFormat="1">
      <c r="A42"/>
      <c r="C42" s="38" t="s">
        <v>455</v>
      </c>
      <c r="D42" s="36" t="s">
        <v>60</v>
      </c>
      <c r="E42" s="36" t="s">
        <v>1829</v>
      </c>
      <c r="G42" s="34" t="s">
        <v>1830</v>
      </c>
      <c r="H42" s="34" t="s">
        <v>1831</v>
      </c>
      <c r="I42" s="34"/>
      <c r="J42" s="317" t="s">
        <v>388</v>
      </c>
      <c r="K42" s="34" t="s">
        <v>377</v>
      </c>
      <c r="L42" s="34">
        <v>1</v>
      </c>
      <c r="O42" s="34" t="str">
        <f>+O40</f>
        <v>ACTIVO FIJO</v>
      </c>
      <c r="P42" s="34"/>
      <c r="W42" s="196">
        <v>500</v>
      </c>
      <c r="X42" s="197">
        <f>+W42</f>
        <v>500</v>
      </c>
      <c r="Y42"/>
      <c r="Z42"/>
      <c r="AA42"/>
      <c r="AB42"/>
      <c r="AC42"/>
      <c r="AD42"/>
      <c r="AE42"/>
      <c r="AF42"/>
      <c r="AG42"/>
      <c r="AH42"/>
      <c r="AI42"/>
      <c r="AJ42"/>
      <c r="AK42"/>
      <c r="AL42"/>
      <c r="AM42"/>
      <c r="AN42"/>
      <c r="AO42"/>
      <c r="AP42"/>
      <c r="AQ42"/>
      <c r="AR42"/>
      <c r="AS42"/>
      <c r="AT42"/>
      <c r="AU42"/>
      <c r="AV42"/>
      <c r="AW42"/>
      <c r="AX42"/>
      <c r="AY42"/>
      <c r="AZ42"/>
      <c r="BA42"/>
      <c r="BB42"/>
      <c r="BC42" s="66"/>
    </row>
    <row r="43" spans="1:55" s="35" customFormat="1">
      <c r="A43"/>
      <c r="C43" s="38" t="s">
        <v>2094</v>
      </c>
      <c r="D43" s="36" t="s">
        <v>60</v>
      </c>
      <c r="E43" s="36" t="s">
        <v>1254</v>
      </c>
      <c r="G43" s="34" t="s">
        <v>1256</v>
      </c>
      <c r="H43" s="34"/>
      <c r="I43" s="34"/>
      <c r="J43" s="317" t="s">
        <v>388</v>
      </c>
      <c r="K43" s="34" t="s">
        <v>377</v>
      </c>
      <c r="L43" s="34">
        <v>1</v>
      </c>
      <c r="O43" s="34" t="str">
        <f>+O39</f>
        <v>ACTIVO FIJO</v>
      </c>
      <c r="P43" s="34"/>
      <c r="W43" s="196">
        <f>175*60</f>
        <v>10500</v>
      </c>
      <c r="X43" s="197">
        <f>+W43</f>
        <v>10500</v>
      </c>
      <c r="Y43"/>
      <c r="Z43"/>
      <c r="AA43"/>
      <c r="AB43"/>
      <c r="AC43"/>
      <c r="AD43"/>
      <c r="AE43"/>
      <c r="AF43"/>
      <c r="AG43"/>
      <c r="AH43"/>
      <c r="AI43"/>
      <c r="AJ43"/>
      <c r="AK43"/>
      <c r="AL43"/>
      <c r="AM43"/>
      <c r="AN43"/>
      <c r="AO43"/>
      <c r="AP43"/>
      <c r="AQ43"/>
      <c r="AR43"/>
      <c r="AS43"/>
      <c r="AT43"/>
      <c r="AU43"/>
      <c r="AV43"/>
      <c r="AW43"/>
      <c r="AX43"/>
      <c r="AY43"/>
      <c r="AZ43"/>
      <c r="BA43"/>
      <c r="BB43"/>
      <c r="BC43" s="66"/>
    </row>
    <row r="44" spans="1:55" s="35" customFormat="1">
      <c r="A44"/>
      <c r="C44" s="38" t="s">
        <v>2095</v>
      </c>
      <c r="D44" s="36"/>
      <c r="E44" s="36" t="s">
        <v>2078</v>
      </c>
      <c r="F44" s="34" t="s">
        <v>2079</v>
      </c>
      <c r="G44" s="34"/>
      <c r="H44" s="34"/>
      <c r="I44" s="34"/>
      <c r="J44" s="317" t="str">
        <f>+J42</f>
        <v>Blanco</v>
      </c>
      <c r="K44" s="34" t="s">
        <v>377</v>
      </c>
      <c r="L44" s="34">
        <v>1</v>
      </c>
      <c r="O44" s="34" t="str">
        <f>+O39</f>
        <v>ACTIVO FIJO</v>
      </c>
      <c r="P44" s="34"/>
      <c r="W44" s="196">
        <f>100*60</f>
        <v>6000</v>
      </c>
      <c r="X44" s="197">
        <f t="shared" si="2"/>
        <v>6000</v>
      </c>
      <c r="Y44"/>
      <c r="Z44"/>
      <c r="AA44"/>
      <c r="AB44"/>
      <c r="AC44"/>
      <c r="AD44"/>
      <c r="AE44"/>
      <c r="AF44"/>
      <c r="AG44"/>
      <c r="AH44"/>
      <c r="AI44"/>
      <c r="AJ44"/>
      <c r="AK44"/>
      <c r="AL44"/>
      <c r="AM44"/>
      <c r="AN44"/>
      <c r="AO44"/>
      <c r="AP44"/>
      <c r="AQ44"/>
      <c r="AR44"/>
      <c r="AS44"/>
      <c r="AT44"/>
      <c r="AU44"/>
      <c r="AV44"/>
      <c r="AW44"/>
      <c r="AX44"/>
      <c r="AY44"/>
      <c r="AZ44"/>
      <c r="BA44"/>
      <c r="BB44"/>
      <c r="BC44" s="66"/>
    </row>
    <row r="45" spans="1:55" s="344" customFormat="1" ht="22.5" customHeight="1" thickBot="1">
      <c r="A45" s="144"/>
      <c r="B45" s="141"/>
      <c r="C45" s="375" t="s">
        <v>863</v>
      </c>
      <c r="D45" s="375"/>
      <c r="E45" s="375"/>
      <c r="F45" s="375"/>
      <c r="G45" s="375"/>
      <c r="H45" s="375"/>
      <c r="I45" s="375"/>
      <c r="J45" s="375"/>
      <c r="K45" s="375"/>
      <c r="L45" s="375"/>
      <c r="M45" s="375"/>
      <c r="N45" s="375"/>
      <c r="O45" s="375"/>
      <c r="P45" s="375"/>
      <c r="Q45" s="141"/>
      <c r="R45" s="141"/>
      <c r="S45" s="141"/>
      <c r="T45" s="141"/>
      <c r="U45" s="141"/>
      <c r="V45" s="141"/>
      <c r="W45" s="142"/>
      <c r="X45" s="143">
        <f t="shared" si="2"/>
        <v>0</v>
      </c>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row>
    <row r="46" spans="1:55">
      <c r="B46" s="35"/>
      <c r="C46" s="38" t="s">
        <v>456</v>
      </c>
      <c r="D46" s="36" t="s">
        <v>60</v>
      </c>
      <c r="E46" s="34" t="s">
        <v>384</v>
      </c>
      <c r="F46" s="34"/>
      <c r="G46" s="34" t="s">
        <v>380</v>
      </c>
      <c r="H46" s="34" t="s">
        <v>381</v>
      </c>
      <c r="I46" s="34" t="s">
        <v>382</v>
      </c>
      <c r="J46" s="317" t="s">
        <v>383</v>
      </c>
      <c r="K46" s="34" t="s">
        <v>377</v>
      </c>
      <c r="L46" s="34">
        <f>18+6+6+6+5+12-6</f>
        <v>47</v>
      </c>
      <c r="M46" s="34"/>
      <c r="N46" s="34"/>
      <c r="O46" s="34" t="s">
        <v>658</v>
      </c>
      <c r="P46" s="34"/>
      <c r="Q46" s="35"/>
      <c r="R46" s="35"/>
      <c r="S46" s="35"/>
      <c r="T46" s="35"/>
      <c r="U46" s="35"/>
      <c r="V46" s="35"/>
      <c r="W46" s="196">
        <v>19800</v>
      </c>
      <c r="X46" s="197">
        <f>+W46*L46</f>
        <v>930600</v>
      </c>
    </row>
    <row r="47" spans="1:55" ht="29.25" thickBot="1">
      <c r="B47" s="35"/>
      <c r="C47" s="38" t="s">
        <v>457</v>
      </c>
      <c r="D47" s="36" t="s">
        <v>60</v>
      </c>
      <c r="E47" s="34" t="s">
        <v>385</v>
      </c>
      <c r="F47" s="34"/>
      <c r="G47" s="34" t="s">
        <v>387</v>
      </c>
      <c r="H47" s="34" t="s">
        <v>386</v>
      </c>
      <c r="I47" s="34" t="s">
        <v>386</v>
      </c>
      <c r="J47" s="317" t="s">
        <v>388</v>
      </c>
      <c r="K47" s="34" t="s">
        <v>377</v>
      </c>
      <c r="L47" s="34">
        <f>37-6+2-1+8</f>
        <v>40</v>
      </c>
      <c r="M47" s="34"/>
      <c r="N47" s="34"/>
      <c r="O47" s="34" t="s">
        <v>658</v>
      </c>
      <c r="P47" s="34"/>
      <c r="Q47" s="35"/>
      <c r="R47" s="35"/>
      <c r="S47" s="35"/>
      <c r="T47" s="35"/>
      <c r="U47" s="35"/>
      <c r="V47" s="35"/>
      <c r="W47" s="196">
        <f>348*60</f>
        <v>20880</v>
      </c>
      <c r="X47" s="197">
        <f>+W47*L47</f>
        <v>835200</v>
      </c>
    </row>
    <row r="48" spans="1:55">
      <c r="B48" s="35"/>
      <c r="C48" s="38" t="s">
        <v>458</v>
      </c>
      <c r="D48" s="36" t="s">
        <v>60</v>
      </c>
      <c r="E48" s="34" t="s">
        <v>420</v>
      </c>
      <c r="F48" s="34"/>
      <c r="G48" s="34" t="s">
        <v>421</v>
      </c>
      <c r="H48" s="34"/>
      <c r="I48" s="34" t="s">
        <v>419</v>
      </c>
      <c r="J48" s="317" t="str">
        <f>+J12</f>
        <v>Metalico</v>
      </c>
      <c r="K48" s="34" t="s">
        <v>377</v>
      </c>
      <c r="L48" s="34">
        <f>32+1</f>
        <v>33</v>
      </c>
      <c r="M48" s="34"/>
      <c r="N48" s="34"/>
      <c r="O48" s="34" t="s">
        <v>658</v>
      </c>
      <c r="P48" s="34"/>
      <c r="Q48" s="35"/>
      <c r="R48" s="35"/>
      <c r="S48" s="35"/>
      <c r="T48" s="35"/>
      <c r="U48" s="35"/>
      <c r="V48" s="35"/>
      <c r="W48" s="196">
        <v>100</v>
      </c>
      <c r="X48" s="197">
        <f t="shared" ref="X48:X50" si="5">+W48*L48</f>
        <v>3300</v>
      </c>
      <c r="Y48" s="280"/>
    </row>
    <row r="49" spans="1:55">
      <c r="B49" s="35"/>
      <c r="C49" s="38" t="s">
        <v>459</v>
      </c>
      <c r="D49" s="36" t="s">
        <v>60</v>
      </c>
      <c r="E49" s="34" t="s">
        <v>422</v>
      </c>
      <c r="F49" s="34"/>
      <c r="G49" s="34" t="s">
        <v>421</v>
      </c>
      <c r="H49" s="34"/>
      <c r="I49" s="34" t="s">
        <v>419</v>
      </c>
      <c r="J49" s="317" t="str">
        <f>+J46</f>
        <v>Transparente</v>
      </c>
      <c r="K49" s="34" t="s">
        <v>377</v>
      </c>
      <c r="L49" s="34">
        <f>31+32+2</f>
        <v>65</v>
      </c>
      <c r="M49" s="34"/>
      <c r="N49" s="34"/>
      <c r="O49" s="34" t="s">
        <v>658</v>
      </c>
      <c r="P49" s="34"/>
      <c r="Q49" s="35"/>
      <c r="R49" s="35"/>
      <c r="S49" s="35"/>
      <c r="T49" s="35"/>
      <c r="U49" s="35"/>
      <c r="V49" s="35"/>
      <c r="W49" s="196">
        <v>45</v>
      </c>
      <c r="X49" s="197">
        <f t="shared" si="5"/>
        <v>2925</v>
      </c>
      <c r="Y49" s="281">
        <f>+X48+X49+X50</f>
        <v>12625</v>
      </c>
    </row>
    <row r="50" spans="1:55" ht="29.25" thickBot="1">
      <c r="B50" s="35"/>
      <c r="C50" s="38" t="s">
        <v>460</v>
      </c>
      <c r="D50" s="36" t="s">
        <v>60</v>
      </c>
      <c r="E50" s="34" t="s">
        <v>423</v>
      </c>
      <c r="F50" s="34"/>
      <c r="G50" s="34" t="s">
        <v>421</v>
      </c>
      <c r="H50" s="34"/>
      <c r="I50" s="34" t="s">
        <v>419</v>
      </c>
      <c r="J50" s="317" t="str">
        <f>+J46</f>
        <v>Transparente</v>
      </c>
      <c r="K50" s="34" t="s">
        <v>377</v>
      </c>
      <c r="L50" s="34">
        <f>33+31</f>
        <v>64</v>
      </c>
      <c r="M50" s="34"/>
      <c r="N50" s="34"/>
      <c r="O50" s="34" t="s">
        <v>658</v>
      </c>
      <c r="P50" s="34"/>
      <c r="Q50" s="35"/>
      <c r="R50" s="35"/>
      <c r="S50" s="35"/>
      <c r="T50" s="35"/>
      <c r="U50" s="35"/>
      <c r="V50" s="35"/>
      <c r="W50" s="196">
        <v>100</v>
      </c>
      <c r="X50" s="197">
        <f t="shared" si="5"/>
        <v>6400</v>
      </c>
      <c r="Y50" s="56"/>
    </row>
    <row r="51" spans="1:55">
      <c r="B51" s="35"/>
      <c r="C51" s="38" t="s">
        <v>461</v>
      </c>
      <c r="D51" s="36" t="s">
        <v>60</v>
      </c>
      <c r="E51" s="34" t="s">
        <v>424</v>
      </c>
      <c r="F51" s="34"/>
      <c r="G51" s="34" t="s">
        <v>425</v>
      </c>
      <c r="H51" s="34"/>
      <c r="I51" s="34" t="s">
        <v>419</v>
      </c>
      <c r="J51" s="317" t="str">
        <f>+J47</f>
        <v>Blanco</v>
      </c>
      <c r="K51" s="34" t="s">
        <v>377</v>
      </c>
      <c r="L51" s="34">
        <f>10*5</f>
        <v>50</v>
      </c>
      <c r="M51" s="34">
        <f>10*5</f>
        <v>50</v>
      </c>
      <c r="N51" s="34"/>
      <c r="O51" s="34" t="s">
        <v>658</v>
      </c>
      <c r="P51" s="34" t="s">
        <v>427</v>
      </c>
      <c r="Q51" s="35"/>
      <c r="R51" s="35"/>
      <c r="S51" s="35"/>
      <c r="T51" s="35"/>
      <c r="U51" s="35"/>
      <c r="V51" s="35"/>
      <c r="W51" s="196">
        <f>20*60</f>
        <v>1200</v>
      </c>
      <c r="X51" s="197">
        <f>+L51*W51</f>
        <v>60000</v>
      </c>
    </row>
    <row r="52" spans="1:55">
      <c r="B52" s="35"/>
      <c r="C52" s="38" t="s">
        <v>462</v>
      </c>
      <c r="D52" s="36" t="s">
        <v>60</v>
      </c>
      <c r="E52" s="138" t="s">
        <v>428</v>
      </c>
      <c r="F52" s="138"/>
      <c r="G52" s="34" t="s">
        <v>429</v>
      </c>
      <c r="H52" s="34" t="s">
        <v>431</v>
      </c>
      <c r="I52" s="34" t="s">
        <v>430</v>
      </c>
      <c r="J52" s="317" t="str">
        <f>+J23</f>
        <v>Negro</v>
      </c>
      <c r="K52" s="34" t="str">
        <f>+K49</f>
        <v>nuevo</v>
      </c>
      <c r="L52" s="34">
        <f>5+7+1-1+1+1-1-1-1-1-1-1-1-1</f>
        <v>6</v>
      </c>
      <c r="M52" s="35"/>
      <c r="N52" s="35"/>
      <c r="O52" s="34" t="s">
        <v>658</v>
      </c>
      <c r="P52" s="34"/>
      <c r="Q52" s="35"/>
      <c r="R52" s="35"/>
      <c r="S52" s="35"/>
      <c r="T52" s="35"/>
      <c r="U52" s="35"/>
      <c r="V52" s="35"/>
      <c r="W52" s="196">
        <f>142*60</f>
        <v>8520</v>
      </c>
      <c r="X52" s="197">
        <f>+W52*L52</f>
        <v>51120</v>
      </c>
    </row>
    <row r="53" spans="1:55" s="94" customFormat="1">
      <c r="B53" s="93"/>
      <c r="C53" s="164" t="s">
        <v>463</v>
      </c>
      <c r="D53" s="165" t="s">
        <v>60</v>
      </c>
      <c r="E53" s="92" t="s">
        <v>446</v>
      </c>
      <c r="F53" s="92"/>
      <c r="G53" s="92" t="s">
        <v>447</v>
      </c>
      <c r="H53" s="92" t="s">
        <v>448</v>
      </c>
      <c r="I53" s="92" t="s">
        <v>449</v>
      </c>
      <c r="J53" s="92" t="str">
        <f>+J52</f>
        <v>Negro</v>
      </c>
      <c r="K53" s="92" t="str">
        <f>+K52</f>
        <v>nuevo</v>
      </c>
      <c r="L53" s="92">
        <v>1</v>
      </c>
      <c r="M53" s="93"/>
      <c r="N53" s="93"/>
      <c r="O53" s="92" t="s">
        <v>658</v>
      </c>
      <c r="P53" s="92"/>
      <c r="Q53" s="93"/>
      <c r="R53" s="93"/>
      <c r="S53" s="93"/>
      <c r="T53" s="93"/>
      <c r="U53" s="93"/>
      <c r="V53" s="93"/>
      <c r="W53" s="219">
        <f>+X53</f>
        <v>600000</v>
      </c>
      <c r="X53" s="220">
        <f>10000*60</f>
        <v>600000</v>
      </c>
    </row>
    <row r="54" spans="1:55">
      <c r="B54" s="35"/>
      <c r="C54" s="38" t="s">
        <v>464</v>
      </c>
      <c r="D54" s="36" t="s">
        <v>60</v>
      </c>
      <c r="E54" s="34" t="s">
        <v>482</v>
      </c>
      <c r="F54" s="34"/>
      <c r="G54" s="34" t="s">
        <v>484</v>
      </c>
      <c r="H54" s="34" t="s">
        <v>483</v>
      </c>
      <c r="I54" s="34"/>
      <c r="J54" s="317" t="s">
        <v>388</v>
      </c>
      <c r="K54" s="34" t="str">
        <f>+K53</f>
        <v>nuevo</v>
      </c>
      <c r="L54" s="34">
        <v>1</v>
      </c>
      <c r="M54" s="35"/>
      <c r="N54" s="35"/>
      <c r="O54" s="34" t="s">
        <v>1804</v>
      </c>
      <c r="P54" s="34"/>
      <c r="Q54" s="35"/>
      <c r="R54" s="35"/>
      <c r="S54" s="35"/>
      <c r="T54" s="35"/>
      <c r="U54" s="35"/>
      <c r="V54" s="35"/>
      <c r="W54" s="196">
        <f>+X54</f>
        <v>9000</v>
      </c>
      <c r="X54" s="197">
        <f>150*60</f>
        <v>9000</v>
      </c>
    </row>
    <row r="55" spans="1:55">
      <c r="B55" s="35"/>
      <c r="C55" s="38" t="s">
        <v>465</v>
      </c>
      <c r="D55" s="36" t="s">
        <v>60</v>
      </c>
      <c r="E55" s="34" t="s">
        <v>485</v>
      </c>
      <c r="F55" s="34"/>
      <c r="G55" s="34" t="s">
        <v>486</v>
      </c>
      <c r="H55" s="34" t="s">
        <v>487</v>
      </c>
      <c r="I55" s="34"/>
      <c r="J55" s="317" t="str">
        <f>+J50</f>
        <v>Transparente</v>
      </c>
      <c r="K55" s="34" t="str">
        <f>+K54</f>
        <v>nuevo</v>
      </c>
      <c r="L55" s="34">
        <v>4</v>
      </c>
      <c r="M55" s="35"/>
      <c r="N55" s="35"/>
      <c r="O55" s="34" t="s">
        <v>658</v>
      </c>
      <c r="P55" s="34"/>
      <c r="Q55" s="35"/>
      <c r="R55" s="35"/>
      <c r="S55" s="35"/>
      <c r="T55" s="35"/>
      <c r="U55" s="35"/>
      <c r="V55" s="35"/>
      <c r="W55" s="196">
        <f>30*60</f>
        <v>1800</v>
      </c>
      <c r="X55" s="197">
        <f>+W55*L55</f>
        <v>7200</v>
      </c>
    </row>
    <row r="56" spans="1:55">
      <c r="B56" s="35"/>
      <c r="C56" s="38" t="s">
        <v>466</v>
      </c>
      <c r="D56" s="36" t="s">
        <v>60</v>
      </c>
      <c r="E56" s="34" t="s">
        <v>488</v>
      </c>
      <c r="F56" s="34"/>
      <c r="G56" s="34" t="s">
        <v>489</v>
      </c>
      <c r="H56" s="34" t="s">
        <v>490</v>
      </c>
      <c r="I56" s="34"/>
      <c r="J56" s="317" t="s">
        <v>388</v>
      </c>
      <c r="K56" s="34" t="str">
        <f>+K55</f>
        <v>nuevo</v>
      </c>
      <c r="L56" s="34">
        <f>11+2+1</f>
        <v>14</v>
      </c>
      <c r="M56" s="35"/>
      <c r="N56" s="35"/>
      <c r="O56" s="34" t="s">
        <v>658</v>
      </c>
      <c r="P56" s="34"/>
      <c r="Q56" s="35"/>
      <c r="R56" s="35"/>
      <c r="S56" s="35"/>
      <c r="T56" s="35"/>
      <c r="U56" s="35"/>
      <c r="V56" s="35"/>
      <c r="W56" s="196">
        <v>1400</v>
      </c>
      <c r="X56" s="197">
        <f>+W56*L56</f>
        <v>19600</v>
      </c>
    </row>
    <row r="57" spans="1:55" s="78" customFormat="1">
      <c r="B57" s="60"/>
      <c r="C57" s="133" t="s">
        <v>467</v>
      </c>
      <c r="D57" s="82" t="s">
        <v>60</v>
      </c>
      <c r="E57" s="83" t="s">
        <v>716</v>
      </c>
      <c r="F57" s="83"/>
      <c r="G57" s="83" t="s">
        <v>491</v>
      </c>
      <c r="H57" s="83"/>
      <c r="I57" s="83"/>
      <c r="J57" s="318" t="s">
        <v>492</v>
      </c>
      <c r="K57" s="83" t="str">
        <f>+K56</f>
        <v>nuevo</v>
      </c>
      <c r="L57" s="83">
        <v>69</v>
      </c>
      <c r="M57" s="60"/>
      <c r="N57" s="60"/>
      <c r="O57" s="83" t="s">
        <v>658</v>
      </c>
      <c r="P57" s="83"/>
      <c r="Q57" s="60"/>
      <c r="R57" s="60"/>
      <c r="S57" s="60"/>
      <c r="T57" s="60"/>
      <c r="U57" s="60"/>
      <c r="V57" s="60"/>
      <c r="W57" s="210"/>
      <c r="X57" s="211">
        <f t="shared" ref="X57" si="6">+W57*L57</f>
        <v>0</v>
      </c>
    </row>
    <row r="58" spans="1:55">
      <c r="B58" s="35"/>
      <c r="C58" s="38" t="s">
        <v>468</v>
      </c>
      <c r="D58" s="36" t="s">
        <v>60</v>
      </c>
      <c r="E58" s="34" t="s">
        <v>493</v>
      </c>
      <c r="F58" s="34"/>
      <c r="G58" s="34" t="s">
        <v>494</v>
      </c>
      <c r="H58" s="34" t="s">
        <v>495</v>
      </c>
      <c r="I58" s="34"/>
      <c r="J58" s="317" t="str">
        <f>+J56</f>
        <v>Blanco</v>
      </c>
      <c r="K58" s="34" t="s">
        <v>1130</v>
      </c>
      <c r="L58" s="34">
        <v>6</v>
      </c>
      <c r="M58" s="35"/>
      <c r="N58" s="35"/>
      <c r="O58" s="34" t="s">
        <v>658</v>
      </c>
      <c r="P58" s="34"/>
      <c r="Q58" s="35"/>
      <c r="R58" s="35"/>
      <c r="S58" s="35"/>
      <c r="T58" s="35"/>
      <c r="U58" s="35"/>
      <c r="V58" s="35"/>
      <c r="W58" s="196">
        <v>13800</v>
      </c>
      <c r="X58" s="197">
        <f>+W58*L58</f>
        <v>82800</v>
      </c>
    </row>
    <row r="59" spans="1:55" s="35" customFormat="1">
      <c r="A59"/>
      <c r="C59" s="38" t="s">
        <v>469</v>
      </c>
      <c r="D59" s="36" t="s">
        <v>60</v>
      </c>
      <c r="E59" s="34" t="s">
        <v>516</v>
      </c>
      <c r="F59" s="34"/>
      <c r="G59" s="34"/>
      <c r="H59" s="34"/>
      <c r="I59" s="34"/>
      <c r="J59" s="317" t="str">
        <f>+J58</f>
        <v>Blanco</v>
      </c>
      <c r="K59" s="34" t="s">
        <v>377</v>
      </c>
      <c r="L59" s="34">
        <v>3</v>
      </c>
      <c r="O59" s="34" t="s">
        <v>658</v>
      </c>
      <c r="P59" s="34"/>
      <c r="W59" s="109">
        <f>1500*60</f>
        <v>90000</v>
      </c>
      <c r="X59" s="110">
        <f>+W59*L59</f>
        <v>270000</v>
      </c>
      <c r="Y59"/>
      <c r="Z59"/>
      <c r="AA59"/>
      <c r="AB59"/>
      <c r="AC59"/>
      <c r="AD59"/>
      <c r="AE59"/>
      <c r="AF59"/>
      <c r="AG59"/>
      <c r="AH59"/>
      <c r="AI59"/>
      <c r="AJ59"/>
      <c r="AK59"/>
      <c r="AL59"/>
      <c r="AM59"/>
      <c r="AN59"/>
      <c r="AO59"/>
      <c r="AP59"/>
      <c r="AQ59"/>
      <c r="AR59"/>
      <c r="AS59"/>
      <c r="AT59"/>
      <c r="AU59"/>
      <c r="AV59"/>
      <c r="AW59"/>
      <c r="AX59"/>
      <c r="AY59"/>
      <c r="AZ59"/>
      <c r="BA59"/>
      <c r="BB59"/>
      <c r="BC59" s="66"/>
    </row>
    <row r="60" spans="1:55">
      <c r="B60" s="35"/>
      <c r="C60" s="38" t="s">
        <v>470</v>
      </c>
      <c r="D60" s="36" t="s">
        <v>60</v>
      </c>
      <c r="E60" s="34" t="s">
        <v>517</v>
      </c>
      <c r="F60" s="34"/>
      <c r="G60" s="34" t="s">
        <v>518</v>
      </c>
      <c r="H60" s="34"/>
      <c r="I60" s="34"/>
      <c r="J60" s="317" t="str">
        <f>+J59</f>
        <v>Blanco</v>
      </c>
      <c r="K60" s="34" t="s">
        <v>377</v>
      </c>
      <c r="L60" s="34">
        <v>1</v>
      </c>
      <c r="M60" s="35"/>
      <c r="N60" s="35"/>
      <c r="O60" s="34" t="s">
        <v>658</v>
      </c>
      <c r="P60" s="34"/>
      <c r="Q60" s="35"/>
      <c r="R60" s="35"/>
      <c r="S60" s="35"/>
      <c r="T60" s="35"/>
      <c r="U60" s="35"/>
      <c r="V60" s="35"/>
      <c r="W60" s="196">
        <f>+X60</f>
        <v>1200000</v>
      </c>
      <c r="X60" s="197">
        <f>20000*60</f>
        <v>1200000</v>
      </c>
    </row>
    <row r="61" spans="1:55">
      <c r="B61" s="35"/>
      <c r="C61" s="38" t="s">
        <v>471</v>
      </c>
      <c r="D61" s="36" t="s">
        <v>60</v>
      </c>
      <c r="E61" s="34" t="s">
        <v>519</v>
      </c>
      <c r="F61" s="34"/>
      <c r="G61" s="34"/>
      <c r="H61" s="34" t="s">
        <v>520</v>
      </c>
      <c r="I61" s="34"/>
      <c r="J61" s="317" t="s">
        <v>383</v>
      </c>
      <c r="K61" s="34" t="s">
        <v>377</v>
      </c>
      <c r="L61" s="34">
        <v>2</v>
      </c>
      <c r="M61" s="35"/>
      <c r="N61" s="35"/>
      <c r="O61" s="34" t="s">
        <v>658</v>
      </c>
      <c r="P61" s="34"/>
      <c r="Q61" s="35"/>
      <c r="R61" s="35"/>
      <c r="S61" s="35"/>
      <c r="T61" s="35"/>
      <c r="U61" s="35"/>
      <c r="V61" s="35"/>
      <c r="W61" s="196">
        <f>220*60</f>
        <v>13200</v>
      </c>
      <c r="X61" s="197">
        <f t="shared" ref="X61" si="7">+W61*L61</f>
        <v>26400</v>
      </c>
    </row>
    <row r="62" spans="1:55">
      <c r="B62" s="35"/>
      <c r="C62" s="38" t="s">
        <v>472</v>
      </c>
      <c r="D62" s="36" t="s">
        <v>60</v>
      </c>
      <c r="E62" s="34" t="s">
        <v>522</v>
      </c>
      <c r="F62" s="34"/>
      <c r="G62" s="34" t="s">
        <v>521</v>
      </c>
      <c r="H62" s="34"/>
      <c r="I62" s="34"/>
      <c r="J62" s="317" t="s">
        <v>523</v>
      </c>
      <c r="K62" s="34" t="s">
        <v>377</v>
      </c>
      <c r="L62" s="34">
        <v>2</v>
      </c>
      <c r="M62" s="35"/>
      <c r="N62" s="35"/>
      <c r="O62" s="34" t="s">
        <v>658</v>
      </c>
      <c r="P62" s="34"/>
      <c r="Q62" s="35"/>
      <c r="R62" s="35"/>
      <c r="S62" s="35"/>
      <c r="T62" s="35"/>
      <c r="U62" s="35"/>
      <c r="V62" s="35"/>
      <c r="W62" s="196">
        <f>34*60</f>
        <v>2040</v>
      </c>
      <c r="X62" s="197">
        <f>+W62*L62</f>
        <v>4080</v>
      </c>
    </row>
    <row r="63" spans="1:55">
      <c r="B63" s="35"/>
      <c r="C63" s="38" t="s">
        <v>473</v>
      </c>
      <c r="D63" s="36" t="s">
        <v>60</v>
      </c>
      <c r="E63" s="34" t="s">
        <v>524</v>
      </c>
      <c r="F63" s="34"/>
      <c r="G63" s="34" t="s">
        <v>525</v>
      </c>
      <c r="H63" s="34"/>
      <c r="I63" s="34"/>
      <c r="J63" s="317" t="s">
        <v>526</v>
      </c>
      <c r="K63" s="34" t="s">
        <v>377</v>
      </c>
      <c r="L63" s="34">
        <v>2</v>
      </c>
      <c r="M63" s="35"/>
      <c r="N63" s="35"/>
      <c r="O63" s="34" t="s">
        <v>658</v>
      </c>
      <c r="P63" s="34"/>
      <c r="Q63" s="35"/>
      <c r="R63" s="35"/>
      <c r="S63" s="35"/>
      <c r="T63" s="35"/>
      <c r="U63" s="35"/>
      <c r="V63" s="35"/>
      <c r="W63" s="196">
        <f>30*60</f>
        <v>1800</v>
      </c>
      <c r="X63" s="197">
        <f>+W63*L63</f>
        <v>3600</v>
      </c>
    </row>
    <row r="64" spans="1:55">
      <c r="B64" s="35"/>
      <c r="C64" s="38" t="s">
        <v>474</v>
      </c>
      <c r="D64" s="36" t="s">
        <v>60</v>
      </c>
      <c r="E64" s="34" t="s">
        <v>527</v>
      </c>
      <c r="F64" s="34"/>
      <c r="G64" s="34" t="s">
        <v>528</v>
      </c>
      <c r="H64" s="34"/>
      <c r="I64" s="34"/>
      <c r="J64" s="317" t="str">
        <f>+J61</f>
        <v>Transparente</v>
      </c>
      <c r="K64" s="34" t="s">
        <v>377</v>
      </c>
      <c r="L64" s="34">
        <v>1</v>
      </c>
      <c r="M64" s="35"/>
      <c r="N64" s="35"/>
      <c r="O64" s="34" t="s">
        <v>658</v>
      </c>
      <c r="P64" s="34"/>
      <c r="Q64" s="35"/>
      <c r="R64" s="35"/>
      <c r="S64" s="35"/>
      <c r="T64" s="35"/>
      <c r="U64" s="35"/>
      <c r="V64" s="35"/>
      <c r="W64" s="196">
        <f>5*60</f>
        <v>300</v>
      </c>
      <c r="X64" s="197">
        <f t="shared" ref="X64" si="8">+W64*L64</f>
        <v>300</v>
      </c>
    </row>
    <row r="65" spans="2:24">
      <c r="B65" s="35"/>
      <c r="C65" s="38" t="s">
        <v>475</v>
      </c>
      <c r="D65" s="36" t="s">
        <v>60</v>
      </c>
      <c r="E65" s="34" t="s">
        <v>529</v>
      </c>
      <c r="F65" s="34"/>
      <c r="G65" s="34" t="s">
        <v>530</v>
      </c>
      <c r="H65" s="34">
        <v>682000</v>
      </c>
      <c r="I65" s="34"/>
      <c r="J65" s="317" t="s">
        <v>383</v>
      </c>
      <c r="K65" s="34" t="s">
        <v>377</v>
      </c>
      <c r="L65" s="34">
        <v>2</v>
      </c>
      <c r="M65" s="35"/>
      <c r="N65" s="35"/>
      <c r="O65" s="34" t="s">
        <v>658</v>
      </c>
      <c r="P65" s="34"/>
      <c r="Q65" s="35"/>
      <c r="R65" s="35"/>
      <c r="S65" s="35"/>
      <c r="T65" s="35"/>
      <c r="U65" s="35"/>
      <c r="V65" s="35"/>
      <c r="W65" s="109">
        <v>8000</v>
      </c>
      <c r="X65" s="110">
        <f>+W65*L65</f>
        <v>16000</v>
      </c>
    </row>
    <row r="66" spans="2:24">
      <c r="B66" s="35"/>
      <c r="C66" s="38" t="s">
        <v>476</v>
      </c>
      <c r="D66" s="36" t="s">
        <v>60</v>
      </c>
      <c r="E66" s="34" t="s">
        <v>531</v>
      </c>
      <c r="F66" s="34"/>
      <c r="G66" s="34" t="s">
        <v>387</v>
      </c>
      <c r="H66" s="34" t="s">
        <v>532</v>
      </c>
      <c r="I66" s="34"/>
      <c r="J66" s="317" t="s">
        <v>523</v>
      </c>
      <c r="K66" s="34" t="s">
        <v>377</v>
      </c>
      <c r="L66" s="34">
        <f>18+20</f>
        <v>38</v>
      </c>
      <c r="M66" s="35"/>
      <c r="N66" s="35"/>
      <c r="O66" s="34" t="s">
        <v>658</v>
      </c>
      <c r="P66" s="34"/>
      <c r="Q66" s="35"/>
      <c r="R66" s="35"/>
      <c r="S66" s="35"/>
      <c r="T66" s="35"/>
      <c r="U66" s="35"/>
      <c r="V66" s="35"/>
      <c r="W66" s="196">
        <v>3600</v>
      </c>
      <c r="X66" s="197">
        <f>+W66*L66</f>
        <v>136800</v>
      </c>
    </row>
    <row r="67" spans="2:24">
      <c r="B67" s="35"/>
      <c r="C67" s="38" t="s">
        <v>477</v>
      </c>
      <c r="D67" s="36" t="s">
        <v>60</v>
      </c>
      <c r="E67" s="34" t="s">
        <v>531</v>
      </c>
      <c r="F67" s="34"/>
      <c r="G67" s="34" t="s">
        <v>927</v>
      </c>
      <c r="H67" s="34" t="s">
        <v>928</v>
      </c>
      <c r="I67" s="34"/>
      <c r="J67" s="317" t="str">
        <f>+J66</f>
        <v>Verde</v>
      </c>
      <c r="K67" s="34" t="s">
        <v>377</v>
      </c>
      <c r="L67" s="34">
        <f>6-1-1-1-3</f>
        <v>0</v>
      </c>
      <c r="M67" s="35"/>
      <c r="N67" s="35"/>
      <c r="O67" s="34" t="s">
        <v>658</v>
      </c>
      <c r="P67" s="34"/>
      <c r="Q67" s="35"/>
      <c r="R67" s="35"/>
      <c r="S67" s="35"/>
      <c r="T67" s="35"/>
      <c r="U67" s="35"/>
      <c r="V67" s="35"/>
      <c r="W67" s="196">
        <v>3600</v>
      </c>
      <c r="X67" s="197">
        <f>+W67</f>
        <v>3600</v>
      </c>
    </row>
    <row r="68" spans="2:24">
      <c r="B68" s="35"/>
      <c r="C68" s="38" t="s">
        <v>478</v>
      </c>
      <c r="D68" s="36" t="s">
        <v>60</v>
      </c>
      <c r="E68" s="34" t="s">
        <v>533</v>
      </c>
      <c r="F68" s="34"/>
      <c r="G68" s="34" t="s">
        <v>387</v>
      </c>
      <c r="H68" s="34"/>
      <c r="I68" s="34"/>
      <c r="J68" s="317" t="s">
        <v>534</v>
      </c>
      <c r="K68" s="34" t="s">
        <v>377</v>
      </c>
      <c r="L68" s="34">
        <v>16</v>
      </c>
      <c r="M68" s="35"/>
      <c r="N68" s="35"/>
      <c r="O68" s="34" t="s">
        <v>658</v>
      </c>
      <c r="P68" s="34"/>
      <c r="Q68" s="35"/>
      <c r="R68" s="35"/>
      <c r="S68" s="35"/>
      <c r="T68" s="35"/>
      <c r="U68" s="35"/>
      <c r="V68" s="35"/>
      <c r="W68" s="196">
        <v>3600</v>
      </c>
      <c r="X68" s="197">
        <f>+W68*L68</f>
        <v>57600</v>
      </c>
    </row>
    <row r="69" spans="2:24">
      <c r="B69" s="35"/>
      <c r="C69" s="38" t="s">
        <v>479</v>
      </c>
      <c r="D69" s="36" t="s">
        <v>60</v>
      </c>
      <c r="E69" s="34" t="s">
        <v>535</v>
      </c>
      <c r="F69" s="34"/>
      <c r="G69" s="34" t="s">
        <v>536</v>
      </c>
      <c r="H69" s="34" t="s">
        <v>537</v>
      </c>
      <c r="I69" s="34"/>
      <c r="J69" s="317" t="s">
        <v>538</v>
      </c>
      <c r="K69" s="34" t="s">
        <v>377</v>
      </c>
      <c r="L69" s="34">
        <v>4</v>
      </c>
      <c r="M69" s="35"/>
      <c r="N69" s="35"/>
      <c r="O69" s="34" t="s">
        <v>658</v>
      </c>
      <c r="P69" s="34"/>
      <c r="Q69" s="35"/>
      <c r="R69" s="35"/>
      <c r="S69" s="35"/>
      <c r="T69" s="35"/>
      <c r="U69" s="35"/>
      <c r="V69" s="35"/>
      <c r="W69" s="196">
        <f>15*60</f>
        <v>900</v>
      </c>
      <c r="X69" s="197">
        <f>+L69*W69</f>
        <v>3600</v>
      </c>
    </row>
    <row r="70" spans="2:24">
      <c r="B70" s="35"/>
      <c r="C70" s="38" t="s">
        <v>480</v>
      </c>
      <c r="D70" s="36" t="s">
        <v>60</v>
      </c>
      <c r="E70" s="34" t="s">
        <v>542</v>
      </c>
      <c r="F70" s="34"/>
      <c r="G70" s="34" t="s">
        <v>543</v>
      </c>
      <c r="H70" s="34"/>
      <c r="I70" s="34"/>
      <c r="J70" s="317" t="s">
        <v>388</v>
      </c>
      <c r="K70" s="34" t="s">
        <v>1130</v>
      </c>
      <c r="L70" s="34">
        <v>1</v>
      </c>
      <c r="M70" s="35"/>
      <c r="N70" s="35"/>
      <c r="O70" s="34" t="s">
        <v>658</v>
      </c>
      <c r="P70" s="34"/>
      <c r="Q70" s="35"/>
      <c r="R70" s="35"/>
      <c r="S70" s="35"/>
      <c r="T70" s="35"/>
      <c r="U70" s="35"/>
      <c r="V70" s="35"/>
      <c r="W70" s="196">
        <v>396000</v>
      </c>
      <c r="X70" s="197">
        <f>+W70*L70</f>
        <v>396000</v>
      </c>
    </row>
    <row r="71" spans="2:24">
      <c r="B71" s="35"/>
      <c r="C71" s="38" t="s">
        <v>498</v>
      </c>
      <c r="D71" s="36" t="s">
        <v>60</v>
      </c>
      <c r="E71" s="34" t="s">
        <v>544</v>
      </c>
      <c r="F71" s="34"/>
      <c r="G71" s="34"/>
      <c r="H71" s="34"/>
      <c r="I71" s="34"/>
      <c r="J71" s="317" t="s">
        <v>548</v>
      </c>
      <c r="K71" s="34" t="str">
        <f>+K70</f>
        <v>usado</v>
      </c>
      <c r="L71" s="34">
        <f>7-1-1-1-1</f>
        <v>3</v>
      </c>
      <c r="M71" s="35"/>
      <c r="N71" s="35"/>
      <c r="O71" s="34" t="s">
        <v>658</v>
      </c>
      <c r="P71" s="34"/>
      <c r="Q71" s="35"/>
      <c r="R71" s="35"/>
      <c r="S71" s="35"/>
      <c r="T71" s="35"/>
      <c r="U71" s="35"/>
      <c r="V71" s="35"/>
      <c r="W71" s="196">
        <v>500</v>
      </c>
      <c r="X71" s="197">
        <f t="shared" ref="X71" si="9">+W71*L71</f>
        <v>1500</v>
      </c>
    </row>
    <row r="72" spans="2:24">
      <c r="B72" s="35"/>
      <c r="C72" s="38" t="s">
        <v>499</v>
      </c>
      <c r="D72" s="36" t="s">
        <v>60</v>
      </c>
      <c r="E72" s="34" t="s">
        <v>545</v>
      </c>
      <c r="F72" s="34"/>
      <c r="G72" s="34" t="s">
        <v>546</v>
      </c>
      <c r="H72" s="34" t="s">
        <v>547</v>
      </c>
      <c r="I72" s="34"/>
      <c r="J72" s="317" t="s">
        <v>402</v>
      </c>
      <c r="K72" s="34" t="s">
        <v>377</v>
      </c>
      <c r="L72" s="34">
        <v>1</v>
      </c>
      <c r="M72" s="35"/>
      <c r="N72" s="35"/>
      <c r="O72" s="34" t="s">
        <v>658</v>
      </c>
      <c r="P72" s="34"/>
      <c r="Q72" s="35"/>
      <c r="R72" s="35"/>
      <c r="S72" s="35"/>
      <c r="T72" s="35"/>
      <c r="U72" s="35"/>
      <c r="V72" s="35"/>
      <c r="W72" s="196">
        <f>+X72</f>
        <v>1200</v>
      </c>
      <c r="X72" s="197">
        <f>20*60</f>
        <v>1200</v>
      </c>
    </row>
    <row r="73" spans="2:24">
      <c r="B73" s="35"/>
      <c r="C73" s="38" t="s">
        <v>500</v>
      </c>
      <c r="D73" s="36" t="s">
        <v>60</v>
      </c>
      <c r="E73" s="34" t="s">
        <v>549</v>
      </c>
      <c r="F73" s="34"/>
      <c r="G73" s="34" t="s">
        <v>550</v>
      </c>
      <c r="H73" s="34" t="s">
        <v>551</v>
      </c>
      <c r="I73" s="34"/>
      <c r="J73" s="317" t="s">
        <v>402</v>
      </c>
      <c r="K73" s="34" t="s">
        <v>377</v>
      </c>
      <c r="L73" s="34">
        <v>1</v>
      </c>
      <c r="M73" s="35"/>
      <c r="N73" s="35"/>
      <c r="O73" s="34" t="s">
        <v>658</v>
      </c>
      <c r="P73" s="34"/>
      <c r="Q73" s="35"/>
      <c r="R73" s="35"/>
      <c r="S73" s="35"/>
      <c r="T73" s="35"/>
      <c r="U73" s="35"/>
      <c r="V73" s="35"/>
      <c r="W73" s="196">
        <v>6500</v>
      </c>
      <c r="X73" s="197">
        <f>+W73</f>
        <v>6500</v>
      </c>
    </row>
    <row r="74" spans="2:24">
      <c r="B74" s="35"/>
      <c r="C74" s="38" t="s">
        <v>501</v>
      </c>
      <c r="D74" s="36" t="s">
        <v>60</v>
      </c>
      <c r="E74" s="34" t="s">
        <v>552</v>
      </c>
      <c r="F74" s="34"/>
      <c r="G74" s="34" t="s">
        <v>553</v>
      </c>
      <c r="H74" s="34"/>
      <c r="I74" s="34"/>
      <c r="J74" s="317" t="s">
        <v>402</v>
      </c>
      <c r="K74" s="34" t="s">
        <v>377</v>
      </c>
      <c r="L74" s="34">
        <v>1</v>
      </c>
      <c r="M74" s="35"/>
      <c r="N74" s="35"/>
      <c r="O74" s="34" t="s">
        <v>658</v>
      </c>
      <c r="P74" s="34"/>
      <c r="Q74" s="35"/>
      <c r="R74" s="35"/>
      <c r="S74" s="35"/>
      <c r="T74" s="35"/>
      <c r="U74" s="35"/>
      <c r="V74" s="35"/>
      <c r="W74" s="196">
        <f>5*60</f>
        <v>300</v>
      </c>
      <c r="X74" s="197">
        <f t="shared" ref="X74" si="10">+W74*L74</f>
        <v>300</v>
      </c>
    </row>
    <row r="75" spans="2:24">
      <c r="B75" s="35"/>
      <c r="C75" s="38" t="s">
        <v>502</v>
      </c>
      <c r="D75" s="36" t="s">
        <v>60</v>
      </c>
      <c r="E75" s="34" t="s">
        <v>554</v>
      </c>
      <c r="F75" s="34"/>
      <c r="G75" s="34" t="s">
        <v>555</v>
      </c>
      <c r="H75" s="34" t="s">
        <v>556</v>
      </c>
      <c r="I75" s="34"/>
      <c r="J75" s="317" t="s">
        <v>402</v>
      </c>
      <c r="K75" s="34" t="s">
        <v>377</v>
      </c>
      <c r="L75" s="34">
        <v>4</v>
      </c>
      <c r="M75" s="35"/>
      <c r="N75" s="35"/>
      <c r="O75" s="34" t="s">
        <v>658</v>
      </c>
      <c r="P75" s="34"/>
      <c r="Q75" s="35"/>
      <c r="R75" s="35"/>
      <c r="S75" s="35"/>
      <c r="T75" s="35"/>
      <c r="U75" s="35"/>
      <c r="V75" s="35"/>
      <c r="W75" s="196">
        <v>12300</v>
      </c>
      <c r="X75" s="197">
        <f>+W75*L75</f>
        <v>49200</v>
      </c>
    </row>
    <row r="76" spans="2:24">
      <c r="B76" s="35"/>
      <c r="C76" s="38" t="s">
        <v>503</v>
      </c>
      <c r="D76" s="36" t="s">
        <v>60</v>
      </c>
      <c r="E76" s="34" t="s">
        <v>557</v>
      </c>
      <c r="F76" s="34"/>
      <c r="G76" s="34" t="s">
        <v>558</v>
      </c>
      <c r="H76" s="34"/>
      <c r="I76" s="34"/>
      <c r="J76" s="317" t="s">
        <v>402</v>
      </c>
      <c r="K76" s="34" t="s">
        <v>377</v>
      </c>
      <c r="L76" s="34">
        <f>1+10-1-2-2-1</f>
        <v>5</v>
      </c>
      <c r="M76" s="35"/>
      <c r="N76" s="35"/>
      <c r="O76" s="34" t="s">
        <v>658</v>
      </c>
      <c r="P76" s="34"/>
      <c r="Q76" s="35"/>
      <c r="R76" s="35"/>
      <c r="S76" s="35"/>
      <c r="T76" s="35"/>
      <c r="U76" s="35"/>
      <c r="V76" s="35"/>
      <c r="W76" s="109">
        <f>70*60</f>
        <v>4200</v>
      </c>
      <c r="X76" s="116">
        <f>+L76*W76</f>
        <v>21000</v>
      </c>
    </row>
    <row r="77" spans="2:24">
      <c r="B77" s="35"/>
      <c r="C77" s="38" t="s">
        <v>504</v>
      </c>
      <c r="D77" s="36" t="s">
        <v>60</v>
      </c>
      <c r="E77" s="34" t="s">
        <v>911</v>
      </c>
      <c r="F77" s="34"/>
      <c r="G77" s="34" t="s">
        <v>518</v>
      </c>
      <c r="H77" s="34">
        <v>8403201</v>
      </c>
      <c r="I77" s="34"/>
      <c r="J77" s="317" t="s">
        <v>383</v>
      </c>
      <c r="K77" s="34" t="s">
        <v>377</v>
      </c>
      <c r="L77" s="34">
        <v>1</v>
      </c>
      <c r="M77" s="35"/>
      <c r="N77" s="35"/>
      <c r="O77" s="34" t="s">
        <v>658</v>
      </c>
      <c r="P77" s="34"/>
      <c r="Q77" s="35"/>
      <c r="R77" s="35"/>
      <c r="S77" s="35"/>
      <c r="T77" s="35"/>
      <c r="U77" s="35"/>
      <c r="V77" s="35"/>
      <c r="W77" s="196">
        <f>300*60</f>
        <v>18000</v>
      </c>
      <c r="X77" s="197">
        <f>+W77</f>
        <v>18000</v>
      </c>
    </row>
    <row r="78" spans="2:24">
      <c r="B78" s="35"/>
      <c r="C78" s="38" t="s">
        <v>505</v>
      </c>
      <c r="D78" s="36" t="s">
        <v>60</v>
      </c>
      <c r="E78" s="34" t="s">
        <v>559</v>
      </c>
      <c r="F78" s="34"/>
      <c r="G78" s="34" t="str">
        <f>+G77</f>
        <v>DRAGER</v>
      </c>
      <c r="H78" s="34">
        <v>8417050</v>
      </c>
      <c r="I78" s="34"/>
      <c r="J78" s="317" t="s">
        <v>383</v>
      </c>
      <c r="K78" s="34" t="s">
        <v>377</v>
      </c>
      <c r="L78" s="34">
        <v>1</v>
      </c>
      <c r="M78" s="35"/>
      <c r="N78" s="35"/>
      <c r="O78" s="34" t="s">
        <v>658</v>
      </c>
      <c r="P78" s="34"/>
      <c r="Q78" s="35"/>
      <c r="R78" s="35"/>
      <c r="S78" s="35"/>
      <c r="T78" s="35"/>
      <c r="U78" s="35"/>
      <c r="V78" s="35"/>
      <c r="W78" s="196">
        <v>22000</v>
      </c>
      <c r="X78" s="197">
        <f t="shared" ref="X78:X79" si="11">+W78*L78</f>
        <v>22000</v>
      </c>
    </row>
    <row r="79" spans="2:24">
      <c r="B79" s="35"/>
      <c r="C79" s="38" t="s">
        <v>506</v>
      </c>
      <c r="D79" s="36" t="s">
        <v>60</v>
      </c>
      <c r="E79" s="34" t="s">
        <v>560</v>
      </c>
      <c r="F79" s="34"/>
      <c r="G79" s="34" t="s">
        <v>2443</v>
      </c>
      <c r="H79" s="34" t="s">
        <v>561</v>
      </c>
      <c r="I79" s="34"/>
      <c r="J79" s="317" t="s">
        <v>562</v>
      </c>
      <c r="K79" s="34" t="s">
        <v>377</v>
      </c>
      <c r="L79" s="34">
        <v>32</v>
      </c>
      <c r="M79" s="35"/>
      <c r="N79" s="35"/>
      <c r="O79" s="34" t="s">
        <v>658</v>
      </c>
      <c r="P79" s="34"/>
      <c r="Q79" s="35"/>
      <c r="R79" s="35"/>
      <c r="S79" s="35"/>
      <c r="T79" s="35"/>
      <c r="U79" s="35"/>
      <c r="V79" s="35"/>
      <c r="W79" s="196">
        <v>1000</v>
      </c>
      <c r="X79" s="197">
        <f t="shared" si="11"/>
        <v>32000</v>
      </c>
    </row>
    <row r="80" spans="2:24">
      <c r="B80" s="35"/>
      <c r="C80" s="38" t="s">
        <v>507</v>
      </c>
      <c r="D80" s="36" t="s">
        <v>60</v>
      </c>
      <c r="E80" s="34" t="s">
        <v>563</v>
      </c>
      <c r="F80" s="34"/>
      <c r="G80" s="34"/>
      <c r="H80" s="34"/>
      <c r="I80" s="34"/>
      <c r="J80" s="317" t="s">
        <v>564</v>
      </c>
      <c r="K80" s="34" t="s">
        <v>377</v>
      </c>
      <c r="L80" s="34">
        <v>7</v>
      </c>
      <c r="M80" s="35"/>
      <c r="N80" s="35"/>
      <c r="O80" s="34" t="s">
        <v>658</v>
      </c>
      <c r="P80" s="34"/>
      <c r="Q80" s="35"/>
      <c r="R80" s="35"/>
      <c r="S80" s="35"/>
      <c r="T80" s="35"/>
      <c r="U80" s="35"/>
      <c r="V80" s="35"/>
      <c r="W80" s="196">
        <v>4000</v>
      </c>
      <c r="X80" s="197">
        <f>+W80*L80</f>
        <v>28000</v>
      </c>
    </row>
    <row r="81" spans="2:24">
      <c r="B81" s="35"/>
      <c r="C81" s="38" t="s">
        <v>508</v>
      </c>
      <c r="D81" s="36" t="s">
        <v>60</v>
      </c>
      <c r="E81" s="34" t="s">
        <v>565</v>
      </c>
      <c r="F81" s="34"/>
      <c r="G81" s="34"/>
      <c r="H81" s="34"/>
      <c r="I81" s="34"/>
      <c r="J81" s="317" t="s">
        <v>564</v>
      </c>
      <c r="K81" s="34" t="s">
        <v>377</v>
      </c>
      <c r="L81" s="34">
        <v>5</v>
      </c>
      <c r="M81" s="35"/>
      <c r="N81" s="35"/>
      <c r="O81" s="34" t="s">
        <v>658</v>
      </c>
      <c r="P81" s="34"/>
      <c r="Q81" s="35"/>
      <c r="R81" s="35"/>
      <c r="S81" s="35"/>
      <c r="T81" s="35"/>
      <c r="U81" s="35"/>
      <c r="V81" s="35"/>
      <c r="W81" s="196">
        <f>+W80</f>
        <v>4000</v>
      </c>
      <c r="X81" s="197">
        <f>+W81*L81</f>
        <v>20000</v>
      </c>
    </row>
    <row r="82" spans="2:24">
      <c r="B82" s="35"/>
      <c r="C82" s="38" t="s">
        <v>509</v>
      </c>
      <c r="D82" s="36" t="s">
        <v>60</v>
      </c>
      <c r="E82" s="34" t="s">
        <v>2000</v>
      </c>
      <c r="F82" s="34"/>
      <c r="G82" s="34"/>
      <c r="H82" s="34"/>
      <c r="I82" s="34"/>
      <c r="J82" s="317" t="s">
        <v>564</v>
      </c>
      <c r="K82" s="34" t="s">
        <v>377</v>
      </c>
      <c r="L82" s="34">
        <f>7-1</f>
        <v>6</v>
      </c>
      <c r="M82" s="35"/>
      <c r="N82" s="35"/>
      <c r="O82" s="34" t="s">
        <v>658</v>
      </c>
      <c r="P82" s="34"/>
      <c r="Q82" s="35"/>
      <c r="R82" s="35"/>
      <c r="S82" s="35"/>
      <c r="T82" s="35"/>
      <c r="U82" s="35"/>
      <c r="V82" s="35"/>
      <c r="W82" s="196">
        <f>+W81</f>
        <v>4000</v>
      </c>
      <c r="X82" s="197">
        <f>+W82*L82</f>
        <v>24000</v>
      </c>
    </row>
    <row r="83" spans="2:24">
      <c r="B83" s="35"/>
      <c r="C83" s="38" t="s">
        <v>510</v>
      </c>
      <c r="D83" s="36" t="s">
        <v>60</v>
      </c>
      <c r="E83" s="34" t="s">
        <v>2009</v>
      </c>
      <c r="F83" s="34"/>
      <c r="G83" s="34"/>
      <c r="H83" s="34"/>
      <c r="I83" s="34"/>
      <c r="J83" s="317" t="str">
        <f>+J82</f>
        <v>Metal</v>
      </c>
      <c r="K83" s="34" t="s">
        <v>377</v>
      </c>
      <c r="L83" s="34">
        <v>2</v>
      </c>
      <c r="M83" s="35"/>
      <c r="N83" s="35"/>
      <c r="O83" s="34" t="s">
        <v>658</v>
      </c>
      <c r="P83" s="34"/>
      <c r="Q83" s="35"/>
      <c r="R83" s="35"/>
      <c r="S83" s="35"/>
      <c r="T83" s="35"/>
      <c r="U83" s="35"/>
      <c r="V83" s="35"/>
      <c r="W83" s="196">
        <v>400</v>
      </c>
      <c r="X83" s="197">
        <f>+L83*W83</f>
        <v>800</v>
      </c>
    </row>
    <row r="84" spans="2:24">
      <c r="B84" s="35"/>
      <c r="C84" s="38" t="s">
        <v>511</v>
      </c>
      <c r="D84" s="36" t="s">
        <v>60</v>
      </c>
      <c r="E84" s="34" t="s">
        <v>2010</v>
      </c>
      <c r="F84" s="34"/>
      <c r="G84" s="34"/>
      <c r="H84" s="34"/>
      <c r="I84" s="34"/>
      <c r="J84" s="317" t="str">
        <f>+J83</f>
        <v>Metal</v>
      </c>
      <c r="K84" s="34" t="str">
        <f>+K83</f>
        <v>nuevo</v>
      </c>
      <c r="L84" s="34">
        <v>1</v>
      </c>
      <c r="M84" s="35"/>
      <c r="N84" s="35"/>
      <c r="O84" s="34" t="s">
        <v>658</v>
      </c>
      <c r="P84" s="34"/>
      <c r="Q84" s="35"/>
      <c r="R84" s="35"/>
      <c r="S84" s="35"/>
      <c r="T84" s="35"/>
      <c r="U84" s="35"/>
      <c r="V84" s="35"/>
      <c r="W84" s="196">
        <v>4000</v>
      </c>
      <c r="X84" s="197">
        <f>+W84</f>
        <v>4000</v>
      </c>
    </row>
    <row r="85" spans="2:24">
      <c r="B85" s="35"/>
      <c r="C85" s="38" t="s">
        <v>512</v>
      </c>
      <c r="D85" s="36" t="s">
        <v>60</v>
      </c>
      <c r="E85" s="34" t="s">
        <v>2077</v>
      </c>
      <c r="F85" s="34"/>
      <c r="G85" s="34"/>
      <c r="H85" s="34"/>
      <c r="I85" s="34"/>
      <c r="J85" s="317" t="str">
        <f>+J84</f>
        <v>Metal</v>
      </c>
      <c r="K85" s="34"/>
      <c r="L85" s="34">
        <v>1</v>
      </c>
      <c r="M85" s="35"/>
      <c r="N85" s="35"/>
      <c r="O85" s="34" t="str">
        <f>+O81</f>
        <v>ACTIVO FIJO</v>
      </c>
      <c r="P85" s="34"/>
      <c r="Q85" s="35"/>
      <c r="R85" s="35"/>
      <c r="S85" s="35"/>
      <c r="T85" s="35"/>
      <c r="U85" s="35"/>
      <c r="V85" s="35"/>
      <c r="W85" s="196">
        <v>4000</v>
      </c>
      <c r="X85" s="197">
        <f>+W85</f>
        <v>4000</v>
      </c>
    </row>
    <row r="86" spans="2:24">
      <c r="B86" s="35"/>
      <c r="C86" s="38" t="s">
        <v>513</v>
      </c>
      <c r="D86" s="36" t="s">
        <v>60</v>
      </c>
      <c r="E86" s="34" t="s">
        <v>569</v>
      </c>
      <c r="F86" s="34"/>
      <c r="G86" s="34" t="s">
        <v>570</v>
      </c>
      <c r="H86" s="34">
        <v>4199592</v>
      </c>
      <c r="I86" s="34"/>
      <c r="J86" s="317" t="s">
        <v>523</v>
      </c>
      <c r="K86" s="34" t="s">
        <v>377</v>
      </c>
      <c r="L86" s="34">
        <v>1</v>
      </c>
      <c r="M86" s="35"/>
      <c r="N86" s="35"/>
      <c r="O86" s="34" t="s">
        <v>658</v>
      </c>
      <c r="P86" s="34"/>
      <c r="Q86" s="35"/>
      <c r="R86" s="35"/>
      <c r="S86" s="35"/>
      <c r="T86" s="35"/>
      <c r="U86" s="35"/>
      <c r="V86" s="35"/>
      <c r="W86" s="196">
        <f>+X86</f>
        <v>1800</v>
      </c>
      <c r="X86" s="197">
        <f>30*60</f>
        <v>1800</v>
      </c>
    </row>
    <row r="87" spans="2:24">
      <c r="B87" s="35"/>
      <c r="C87" s="38" t="s">
        <v>514</v>
      </c>
      <c r="D87" s="36" t="s">
        <v>60</v>
      </c>
      <c r="E87" s="34" t="s">
        <v>571</v>
      </c>
      <c r="F87" s="34"/>
      <c r="G87" s="34"/>
      <c r="H87" s="34"/>
      <c r="I87" s="34"/>
      <c r="J87" s="317" t="s">
        <v>388</v>
      </c>
      <c r="K87" s="34" t="s">
        <v>377</v>
      </c>
      <c r="L87" s="34">
        <v>4</v>
      </c>
      <c r="M87" s="35"/>
      <c r="N87" s="35"/>
      <c r="O87" s="34" t="s">
        <v>658</v>
      </c>
      <c r="P87" s="34"/>
      <c r="Q87" s="35"/>
      <c r="R87" s="35"/>
      <c r="S87" s="35"/>
      <c r="T87" s="35"/>
      <c r="U87" s="35"/>
      <c r="V87" s="35"/>
      <c r="W87" s="196">
        <v>2000</v>
      </c>
      <c r="X87" s="197">
        <f>+L87*W87</f>
        <v>8000</v>
      </c>
    </row>
    <row r="88" spans="2:24">
      <c r="B88" s="35"/>
      <c r="C88" s="38" t="s">
        <v>515</v>
      </c>
      <c r="D88" s="36" t="s">
        <v>60</v>
      </c>
      <c r="E88" s="34" t="s">
        <v>571</v>
      </c>
      <c r="F88" s="34">
        <v>5254214</v>
      </c>
      <c r="G88" s="34"/>
      <c r="H88" s="34"/>
      <c r="I88" s="34"/>
      <c r="J88" s="317" t="str">
        <f>+J87</f>
        <v>Blanco</v>
      </c>
      <c r="K88" s="34" t="str">
        <f>+K78</f>
        <v>nuevo</v>
      </c>
      <c r="L88" s="34">
        <v>46</v>
      </c>
      <c r="M88" s="35"/>
      <c r="N88" s="35"/>
      <c r="O88" s="34" t="str">
        <f>+O72</f>
        <v>ACTIVO FIJO</v>
      </c>
      <c r="P88" s="34"/>
      <c r="Q88" s="35"/>
      <c r="R88" s="35"/>
      <c r="S88" s="35"/>
      <c r="T88" s="35"/>
      <c r="U88" s="35"/>
      <c r="V88" s="35"/>
      <c r="W88" s="196">
        <v>1400</v>
      </c>
      <c r="X88" s="197">
        <f>+W88*L88</f>
        <v>64400</v>
      </c>
    </row>
    <row r="89" spans="2:24">
      <c r="B89" s="35"/>
      <c r="C89" s="38" t="s">
        <v>618</v>
      </c>
      <c r="D89" s="36" t="s">
        <v>60</v>
      </c>
      <c r="E89" s="34" t="s">
        <v>572</v>
      </c>
      <c r="F89" s="34"/>
      <c r="G89" s="34"/>
      <c r="H89" s="34"/>
      <c r="I89" s="34"/>
      <c r="J89" s="317" t="s">
        <v>383</v>
      </c>
      <c r="K89" s="34" t="s">
        <v>377</v>
      </c>
      <c r="L89" s="34">
        <v>10</v>
      </c>
      <c r="M89" s="35"/>
      <c r="N89" s="35"/>
      <c r="O89" s="34" t="s">
        <v>658</v>
      </c>
      <c r="P89" s="34"/>
      <c r="Q89" s="35"/>
      <c r="R89" s="35"/>
      <c r="S89" s="35"/>
      <c r="T89" s="35"/>
      <c r="U89" s="35"/>
      <c r="V89" s="35"/>
      <c r="W89" s="196">
        <f>5*60</f>
        <v>300</v>
      </c>
      <c r="X89" s="197">
        <f t="shared" ref="X89" si="12">+W89*L89</f>
        <v>3000</v>
      </c>
    </row>
    <row r="90" spans="2:24">
      <c r="B90" s="35"/>
      <c r="C90" s="38" t="s">
        <v>619</v>
      </c>
      <c r="D90" s="36" t="s">
        <v>60</v>
      </c>
      <c r="E90" s="34" t="s">
        <v>573</v>
      </c>
      <c r="F90" s="34"/>
      <c r="G90" s="34" t="str">
        <f>+G78</f>
        <v>DRAGER</v>
      </c>
      <c r="H90" s="34">
        <v>8403735</v>
      </c>
      <c r="I90" s="34"/>
      <c r="J90" s="317" t="s">
        <v>402</v>
      </c>
      <c r="K90" s="34" t="s">
        <v>377</v>
      </c>
      <c r="L90" s="34">
        <v>6</v>
      </c>
      <c r="M90" s="35"/>
      <c r="N90" s="35"/>
      <c r="O90" s="34" t="s">
        <v>658</v>
      </c>
      <c r="P90" s="34"/>
      <c r="Q90" s="35"/>
      <c r="R90" s="35"/>
      <c r="S90" s="35"/>
      <c r="T90" s="35"/>
      <c r="U90" s="35"/>
      <c r="V90" s="35"/>
      <c r="W90" s="196">
        <v>10300</v>
      </c>
      <c r="X90" s="197">
        <f>+W90*L90</f>
        <v>61800</v>
      </c>
    </row>
    <row r="91" spans="2:24" s="94" customFormat="1">
      <c r="B91" s="93"/>
      <c r="C91" s="164" t="s">
        <v>620</v>
      </c>
      <c r="D91" s="165" t="s">
        <v>60</v>
      </c>
      <c r="E91" s="92" t="s">
        <v>574</v>
      </c>
      <c r="F91" s="92"/>
      <c r="G91" s="92" t="s">
        <v>575</v>
      </c>
      <c r="H91" s="92" t="s">
        <v>576</v>
      </c>
      <c r="I91" s="92"/>
      <c r="J91" s="92" t="s">
        <v>402</v>
      </c>
      <c r="K91" s="92" t="s">
        <v>377</v>
      </c>
      <c r="L91" s="92">
        <v>1</v>
      </c>
      <c r="M91" s="93"/>
      <c r="N91" s="93"/>
      <c r="O91" s="92" t="s">
        <v>658</v>
      </c>
      <c r="P91" s="92"/>
      <c r="Q91" s="93"/>
      <c r="R91" s="93"/>
      <c r="S91" s="93"/>
      <c r="T91" s="93"/>
      <c r="U91" s="93"/>
      <c r="V91" s="93"/>
      <c r="W91" s="219">
        <v>28000</v>
      </c>
      <c r="X91" s="220">
        <f>+W91</f>
        <v>28000</v>
      </c>
    </row>
    <row r="92" spans="2:24" s="94" customFormat="1">
      <c r="B92" s="93"/>
      <c r="C92" s="164" t="s">
        <v>621</v>
      </c>
      <c r="D92" s="165" t="s">
        <v>60</v>
      </c>
      <c r="E92" s="92" t="s">
        <v>577</v>
      </c>
      <c r="F92" s="92"/>
      <c r="G92" s="92" t="s">
        <v>578</v>
      </c>
      <c r="H92" s="92"/>
      <c r="I92" s="92"/>
      <c r="J92" s="92" t="s">
        <v>388</v>
      </c>
      <c r="K92" s="92" t="s">
        <v>377</v>
      </c>
      <c r="L92" s="92">
        <v>2</v>
      </c>
      <c r="M92" s="93"/>
      <c r="N92" s="93"/>
      <c r="O92" s="92" t="s">
        <v>658</v>
      </c>
      <c r="P92" s="92"/>
      <c r="Q92" s="93"/>
      <c r="R92" s="93"/>
      <c r="S92" s="93"/>
      <c r="T92" s="93"/>
      <c r="U92" s="93"/>
      <c r="V92" s="93"/>
      <c r="W92" s="219">
        <v>1500</v>
      </c>
      <c r="X92" s="220">
        <f>+W92*L92</f>
        <v>3000</v>
      </c>
    </row>
    <row r="93" spans="2:24" s="94" customFormat="1">
      <c r="B93" s="93"/>
      <c r="C93" s="164" t="s">
        <v>622</v>
      </c>
      <c r="D93" s="165" t="s">
        <v>60</v>
      </c>
      <c r="E93" s="92" t="s">
        <v>579</v>
      </c>
      <c r="F93" s="92"/>
      <c r="G93" s="92" t="s">
        <v>580</v>
      </c>
      <c r="H93" s="92" t="s">
        <v>929</v>
      </c>
      <c r="I93" s="92"/>
      <c r="J93" s="92" t="s">
        <v>388</v>
      </c>
      <c r="K93" s="92" t="s">
        <v>377</v>
      </c>
      <c r="L93" s="92">
        <v>2</v>
      </c>
      <c r="M93" s="93"/>
      <c r="N93" s="93"/>
      <c r="O93" s="92" t="s">
        <v>658</v>
      </c>
      <c r="P93" s="92"/>
      <c r="Q93" s="93"/>
      <c r="R93" s="93"/>
      <c r="S93" s="93"/>
      <c r="T93" s="93"/>
      <c r="U93" s="93"/>
      <c r="V93" s="93"/>
      <c r="W93" s="219">
        <f>380*60</f>
        <v>22800</v>
      </c>
      <c r="X93" s="220">
        <f>+W93*L93</f>
        <v>45600</v>
      </c>
    </row>
    <row r="94" spans="2:24">
      <c r="B94" s="35"/>
      <c r="C94" s="38" t="s">
        <v>623</v>
      </c>
      <c r="D94" s="36" t="s">
        <v>60</v>
      </c>
      <c r="E94" s="34" t="s">
        <v>581</v>
      </c>
      <c r="F94" s="34"/>
      <c r="G94" s="34" t="s">
        <v>582</v>
      </c>
      <c r="H94" s="34" t="s">
        <v>583</v>
      </c>
      <c r="I94" s="34"/>
      <c r="J94" s="317" t="s">
        <v>548</v>
      </c>
      <c r="K94" s="34" t="s">
        <v>377</v>
      </c>
      <c r="L94" s="34">
        <v>1</v>
      </c>
      <c r="M94" s="35"/>
      <c r="N94" s="35"/>
      <c r="O94" s="34" t="s">
        <v>658</v>
      </c>
      <c r="P94" s="34"/>
      <c r="Q94" s="35"/>
      <c r="R94" s="35"/>
      <c r="S94" s="35"/>
      <c r="T94" s="35"/>
      <c r="U94" s="35"/>
      <c r="V94" s="35"/>
      <c r="W94" s="196">
        <f>500*60</f>
        <v>30000</v>
      </c>
      <c r="X94" s="197">
        <f t="shared" ref="X94" si="13">+W94*L94</f>
        <v>30000</v>
      </c>
    </row>
    <row r="95" spans="2:24">
      <c r="B95" s="35"/>
      <c r="C95" s="38" t="s">
        <v>624</v>
      </c>
      <c r="D95" s="36" t="s">
        <v>60</v>
      </c>
      <c r="E95" s="34" t="s">
        <v>584</v>
      </c>
      <c r="F95" s="34"/>
      <c r="G95" s="34" t="s">
        <v>585</v>
      </c>
      <c r="H95" s="34" t="s">
        <v>586</v>
      </c>
      <c r="I95" s="34"/>
      <c r="J95" s="317" t="s">
        <v>523</v>
      </c>
      <c r="K95" s="34" t="s">
        <v>377</v>
      </c>
      <c r="L95" s="34">
        <v>4</v>
      </c>
      <c r="M95" s="35"/>
      <c r="N95" s="35"/>
      <c r="O95" s="34" t="s">
        <v>658</v>
      </c>
      <c r="P95" s="34"/>
      <c r="Q95" s="35"/>
      <c r="R95" s="35"/>
      <c r="S95" s="35"/>
      <c r="T95" s="35"/>
      <c r="U95" s="35"/>
      <c r="V95" s="35"/>
      <c r="W95" s="196">
        <f>10*60</f>
        <v>600</v>
      </c>
      <c r="X95" s="197">
        <f>+L95*W95</f>
        <v>2400</v>
      </c>
    </row>
    <row r="96" spans="2:24">
      <c r="B96" s="35"/>
      <c r="C96" s="38" t="s">
        <v>625</v>
      </c>
      <c r="D96" s="36" t="s">
        <v>60</v>
      </c>
      <c r="E96" s="34" t="s">
        <v>587</v>
      </c>
      <c r="F96" s="34"/>
      <c r="G96" s="34" t="s">
        <v>588</v>
      </c>
      <c r="H96" s="34" t="s">
        <v>589</v>
      </c>
      <c r="I96" s="34"/>
      <c r="J96" s="317" t="s">
        <v>388</v>
      </c>
      <c r="K96" s="34" t="s">
        <v>377</v>
      </c>
      <c r="L96" s="34">
        <v>1</v>
      </c>
      <c r="M96" s="35"/>
      <c r="N96" s="35"/>
      <c r="O96" s="34" t="s">
        <v>658</v>
      </c>
      <c r="P96" s="34"/>
      <c r="Q96" s="35"/>
      <c r="R96" s="35"/>
      <c r="S96" s="35"/>
      <c r="T96" s="35"/>
      <c r="U96" s="35"/>
      <c r="V96" s="35"/>
      <c r="W96" s="196">
        <f>1090*60</f>
        <v>65400</v>
      </c>
      <c r="X96" s="197">
        <f>+W96</f>
        <v>65400</v>
      </c>
    </row>
    <row r="97" spans="1:55">
      <c r="B97" s="35"/>
      <c r="C97" s="38" t="s">
        <v>626</v>
      </c>
      <c r="D97" s="36" t="s">
        <v>60</v>
      </c>
      <c r="E97" s="34" t="s">
        <v>590</v>
      </c>
      <c r="F97" s="34"/>
      <c r="G97" s="34" t="s">
        <v>580</v>
      </c>
      <c r="H97" s="34" t="s">
        <v>591</v>
      </c>
      <c r="I97" s="34"/>
      <c r="J97" s="317" t="s">
        <v>388</v>
      </c>
      <c r="K97" s="34" t="s">
        <v>377</v>
      </c>
      <c r="L97" s="34">
        <v>1</v>
      </c>
      <c r="M97" s="35"/>
      <c r="N97" s="35"/>
      <c r="O97" s="34" t="s">
        <v>658</v>
      </c>
      <c r="P97" s="34"/>
      <c r="Q97" s="35"/>
      <c r="R97" s="35"/>
      <c r="S97" s="35"/>
      <c r="T97" s="35"/>
      <c r="U97" s="35"/>
      <c r="V97" s="35"/>
      <c r="W97" s="196">
        <f>35*60</f>
        <v>2100</v>
      </c>
      <c r="X97" s="197">
        <f>+W97</f>
        <v>2100</v>
      </c>
    </row>
    <row r="98" spans="1:55">
      <c r="B98" s="35"/>
      <c r="C98" s="38" t="s">
        <v>627</v>
      </c>
      <c r="D98" s="36" t="s">
        <v>60</v>
      </c>
      <c r="E98" s="34" t="s">
        <v>592</v>
      </c>
      <c r="F98" s="34"/>
      <c r="G98" s="34" t="s">
        <v>580</v>
      </c>
      <c r="H98" s="34" t="s">
        <v>593</v>
      </c>
      <c r="I98" s="34"/>
      <c r="J98" s="317" t="s">
        <v>562</v>
      </c>
      <c r="K98" s="34" t="s">
        <v>377</v>
      </c>
      <c r="L98" s="34">
        <v>2</v>
      </c>
      <c r="M98" s="35"/>
      <c r="N98" s="35"/>
      <c r="O98" s="34" t="s">
        <v>658</v>
      </c>
      <c r="P98" s="34"/>
      <c r="Q98" s="35"/>
      <c r="R98" s="35"/>
      <c r="S98" s="35"/>
      <c r="T98" s="35"/>
      <c r="U98" s="35"/>
      <c r="V98" s="35"/>
      <c r="W98" s="196">
        <f>55*60</f>
        <v>3300</v>
      </c>
      <c r="X98" s="197">
        <f>+W98*L98</f>
        <v>6600</v>
      </c>
    </row>
    <row r="99" spans="1:55">
      <c r="B99" s="35"/>
      <c r="C99" s="38" t="s">
        <v>628</v>
      </c>
      <c r="D99" s="36" t="s">
        <v>60</v>
      </c>
      <c r="E99" s="34" t="s">
        <v>596</v>
      </c>
      <c r="F99" s="34"/>
      <c r="G99" s="34" t="s">
        <v>597</v>
      </c>
      <c r="H99" s="34"/>
      <c r="I99" s="34"/>
      <c r="J99" s="317" t="s">
        <v>598</v>
      </c>
      <c r="K99" s="34" t="s">
        <v>377</v>
      </c>
      <c r="L99" s="34">
        <v>1</v>
      </c>
      <c r="M99" s="35"/>
      <c r="N99" s="35"/>
      <c r="O99" s="34" t="s">
        <v>658</v>
      </c>
      <c r="P99" s="34" t="s">
        <v>1077</v>
      </c>
      <c r="Q99" s="35" t="s">
        <v>1855</v>
      </c>
      <c r="R99" s="35"/>
      <c r="S99" s="35"/>
      <c r="T99" s="35"/>
      <c r="U99" s="35"/>
      <c r="V99" s="35"/>
      <c r="W99" s="196">
        <f>355*60</f>
        <v>21300</v>
      </c>
      <c r="X99" s="197">
        <f>+W99</f>
        <v>21300</v>
      </c>
    </row>
    <row r="100" spans="1:55" s="35" customFormat="1">
      <c r="A100"/>
      <c r="C100" s="38" t="s">
        <v>629</v>
      </c>
      <c r="D100" s="36" t="s">
        <v>60</v>
      </c>
      <c r="E100" s="34" t="s">
        <v>659</v>
      </c>
      <c r="F100" s="34"/>
      <c r="G100" s="34"/>
      <c r="H100" s="34"/>
      <c r="I100" s="34"/>
      <c r="J100" s="317" t="s">
        <v>402</v>
      </c>
      <c r="K100" s="34" t="s">
        <v>377</v>
      </c>
      <c r="L100" s="34">
        <v>1</v>
      </c>
      <c r="O100" s="34" t="str">
        <f>+O99</f>
        <v>ACTIVO FIJO</v>
      </c>
      <c r="P100" s="34"/>
      <c r="W100" s="196">
        <f>365*60</f>
        <v>21900</v>
      </c>
      <c r="X100" s="197">
        <f>+W100</f>
        <v>21900</v>
      </c>
      <c r="Y100"/>
      <c r="Z100"/>
      <c r="AA100"/>
      <c r="AB100"/>
      <c r="AC100"/>
      <c r="AD100"/>
      <c r="AE100"/>
      <c r="AF100"/>
      <c r="AG100"/>
      <c r="AH100"/>
      <c r="AI100"/>
      <c r="AJ100"/>
      <c r="AK100"/>
      <c r="AL100"/>
      <c r="AM100"/>
      <c r="AN100"/>
      <c r="AO100"/>
      <c r="AP100"/>
      <c r="AQ100"/>
      <c r="AR100"/>
      <c r="AS100"/>
      <c r="AT100"/>
      <c r="AU100"/>
      <c r="AV100"/>
      <c r="AW100"/>
      <c r="AX100"/>
      <c r="AY100"/>
      <c r="AZ100"/>
      <c r="BA100"/>
      <c r="BB100"/>
      <c r="BC100" s="66"/>
    </row>
    <row r="101" spans="1:55" s="35" customFormat="1">
      <c r="A101"/>
      <c r="C101" s="38" t="s">
        <v>630</v>
      </c>
      <c r="D101" s="36" t="s">
        <v>60</v>
      </c>
      <c r="E101" s="34" t="s">
        <v>660</v>
      </c>
      <c r="F101" s="34"/>
      <c r="G101" s="34"/>
      <c r="H101" s="34"/>
      <c r="I101" s="34"/>
      <c r="J101" s="317" t="s">
        <v>607</v>
      </c>
      <c r="K101" s="34" t="e">
        <f>+#REF!</f>
        <v>#REF!</v>
      </c>
      <c r="L101" s="34">
        <f>10-1-1</f>
        <v>8</v>
      </c>
      <c r="O101" s="34" t="str">
        <f>+O100</f>
        <v>ACTIVO FIJO</v>
      </c>
      <c r="P101" s="34"/>
      <c r="W101" s="196">
        <v>4800</v>
      </c>
      <c r="X101" s="197">
        <f>+W101*L101</f>
        <v>38400</v>
      </c>
      <c r="Y101"/>
      <c r="Z101"/>
      <c r="AA101"/>
      <c r="AB101"/>
      <c r="AC101"/>
      <c r="AD101"/>
      <c r="AE101"/>
      <c r="AF101"/>
      <c r="AG101"/>
      <c r="AH101"/>
      <c r="AI101"/>
      <c r="AJ101"/>
      <c r="AK101"/>
      <c r="AL101"/>
      <c r="AM101"/>
      <c r="AN101"/>
      <c r="AO101"/>
      <c r="AP101"/>
      <c r="AQ101"/>
      <c r="AR101"/>
      <c r="AS101"/>
      <c r="AT101"/>
      <c r="AU101"/>
      <c r="AV101"/>
      <c r="AW101"/>
      <c r="AX101"/>
      <c r="AY101"/>
      <c r="AZ101"/>
      <c r="BA101"/>
      <c r="BB101"/>
      <c r="BC101" s="66"/>
    </row>
    <row r="102" spans="1:55" s="35" customFormat="1">
      <c r="A102"/>
      <c r="C102" s="38" t="s">
        <v>631</v>
      </c>
      <c r="D102" s="36" t="s">
        <v>60</v>
      </c>
      <c r="E102" s="34" t="s">
        <v>661</v>
      </c>
      <c r="F102" s="34"/>
      <c r="G102" s="34"/>
      <c r="H102" s="34"/>
      <c r="I102" s="34"/>
      <c r="J102" s="317" t="s">
        <v>598</v>
      </c>
      <c r="K102" s="34" t="e">
        <f>+K101</f>
        <v>#REF!</v>
      </c>
      <c r="L102" s="34">
        <f>5-1</f>
        <v>4</v>
      </c>
      <c r="O102" s="34" t="str">
        <f>+O100</f>
        <v>ACTIVO FIJO</v>
      </c>
      <c r="P102" s="34"/>
      <c r="W102" s="196">
        <v>3500</v>
      </c>
      <c r="X102" s="197">
        <f>+W102*L102</f>
        <v>14000</v>
      </c>
      <c r="Y102"/>
      <c r="Z102"/>
      <c r="AA102"/>
      <c r="AB102"/>
      <c r="AC102"/>
      <c r="AD102"/>
      <c r="AE102"/>
      <c r="AF102"/>
      <c r="AG102"/>
      <c r="AH102"/>
      <c r="AI102"/>
      <c r="AJ102"/>
      <c r="AK102"/>
      <c r="AL102"/>
      <c r="AM102"/>
      <c r="AN102"/>
      <c r="AO102"/>
      <c r="AP102"/>
      <c r="AQ102"/>
      <c r="AR102"/>
      <c r="AS102"/>
      <c r="AT102"/>
      <c r="AU102"/>
      <c r="AV102"/>
      <c r="AW102"/>
      <c r="AX102"/>
      <c r="AY102"/>
      <c r="AZ102"/>
      <c r="BA102"/>
      <c r="BB102"/>
      <c r="BC102" s="66"/>
    </row>
    <row r="103" spans="1:55" s="35" customFormat="1">
      <c r="A103"/>
      <c r="C103" s="38" t="s">
        <v>632</v>
      </c>
      <c r="D103" s="36" t="s">
        <v>60</v>
      </c>
      <c r="E103" s="34" t="s">
        <v>829</v>
      </c>
      <c r="F103" s="34"/>
      <c r="G103" s="34" t="s">
        <v>830</v>
      </c>
      <c r="H103" s="34">
        <v>8110088274</v>
      </c>
      <c r="I103" s="34"/>
      <c r="J103" s="317" t="s">
        <v>383</v>
      </c>
      <c r="K103" s="34" t="s">
        <v>377</v>
      </c>
      <c r="L103" s="34">
        <v>1</v>
      </c>
      <c r="O103" s="34" t="str">
        <f t="shared" ref="O103:O112" si="14">+O101</f>
        <v>ACTIVO FIJO</v>
      </c>
      <c r="P103" s="34"/>
      <c r="W103" s="196">
        <f>2000*60</f>
        <v>120000</v>
      </c>
      <c r="X103" s="197">
        <f t="shared" ref="X103:X114" si="15">+W103*L103</f>
        <v>120000</v>
      </c>
      <c r="Y103"/>
      <c r="Z103"/>
      <c r="AA103"/>
      <c r="AB103"/>
      <c r="AC103"/>
      <c r="AD103"/>
      <c r="AE103"/>
      <c r="AF103"/>
      <c r="AG103"/>
      <c r="AH103"/>
      <c r="AI103"/>
      <c r="AJ103"/>
      <c r="AK103"/>
      <c r="AL103"/>
      <c r="AM103"/>
      <c r="AN103"/>
      <c r="AO103"/>
      <c r="AP103"/>
      <c r="AQ103"/>
      <c r="AR103"/>
      <c r="AS103"/>
      <c r="AT103"/>
      <c r="AU103"/>
      <c r="AV103"/>
      <c r="AW103"/>
      <c r="AX103"/>
      <c r="AY103"/>
      <c r="AZ103"/>
      <c r="BA103"/>
      <c r="BB103"/>
      <c r="BC103" s="66"/>
    </row>
    <row r="104" spans="1:55">
      <c r="B104" s="35"/>
      <c r="C104" s="38" t="s">
        <v>633</v>
      </c>
      <c r="D104" s="36" t="s">
        <v>60</v>
      </c>
      <c r="E104" s="34" t="s">
        <v>831</v>
      </c>
      <c r="F104" s="34" t="s">
        <v>833</v>
      </c>
      <c r="G104" s="34" t="s">
        <v>832</v>
      </c>
      <c r="H104" s="34"/>
      <c r="I104" s="34"/>
      <c r="J104" s="317" t="s">
        <v>383</v>
      </c>
      <c r="K104" s="34" t="s">
        <v>377</v>
      </c>
      <c r="L104" s="34">
        <v>5</v>
      </c>
      <c r="M104" s="35"/>
      <c r="N104" s="35"/>
      <c r="O104" s="34" t="str">
        <f t="shared" si="14"/>
        <v>ACTIVO FIJO</v>
      </c>
      <c r="P104" s="34"/>
      <c r="Q104" s="35"/>
      <c r="R104" s="35"/>
      <c r="S104" s="35"/>
      <c r="T104" s="35"/>
      <c r="U104" s="35"/>
      <c r="V104" s="35"/>
      <c r="W104" s="196">
        <f>10*60</f>
        <v>600</v>
      </c>
      <c r="X104" s="197">
        <f>+L104*W104</f>
        <v>3000</v>
      </c>
    </row>
    <row r="105" spans="1:55">
      <c r="B105" s="35"/>
      <c r="C105" s="38" t="s">
        <v>634</v>
      </c>
      <c r="D105" s="36" t="str">
        <f>+D104</f>
        <v>4.1.1.4.01</v>
      </c>
      <c r="E105" s="34" t="s">
        <v>831</v>
      </c>
      <c r="F105" s="34" t="s">
        <v>834</v>
      </c>
      <c r="G105" s="34" t="s">
        <v>832</v>
      </c>
      <c r="H105" s="34"/>
      <c r="I105" s="34"/>
      <c r="J105" s="317" t="s">
        <v>383</v>
      </c>
      <c r="K105" s="34" t="s">
        <v>377</v>
      </c>
      <c r="L105" s="34">
        <v>1</v>
      </c>
      <c r="M105" s="35"/>
      <c r="N105" s="35"/>
      <c r="O105" s="34" t="str">
        <f t="shared" si="14"/>
        <v>ACTIVO FIJO</v>
      </c>
      <c r="P105" s="34"/>
      <c r="Q105" s="35"/>
      <c r="R105" s="35"/>
      <c r="S105" s="35"/>
      <c r="T105" s="35"/>
      <c r="U105" s="35"/>
      <c r="V105" s="35"/>
      <c r="W105" s="196">
        <f>+W104</f>
        <v>600</v>
      </c>
      <c r="X105" s="197">
        <f t="shared" si="15"/>
        <v>600</v>
      </c>
    </row>
    <row r="106" spans="1:55">
      <c r="B106" s="35"/>
      <c r="C106" s="38" t="s">
        <v>635</v>
      </c>
      <c r="D106" s="36" t="s">
        <v>60</v>
      </c>
      <c r="E106" s="383" t="s">
        <v>831</v>
      </c>
      <c r="F106" s="34" t="s">
        <v>836</v>
      </c>
      <c r="G106" s="34" t="s">
        <v>832</v>
      </c>
      <c r="H106" s="34"/>
      <c r="I106" s="34"/>
      <c r="J106" s="317" t="s">
        <v>383</v>
      </c>
      <c r="K106" s="34" t="s">
        <v>377</v>
      </c>
      <c r="L106" s="34">
        <v>2</v>
      </c>
      <c r="M106" s="35"/>
      <c r="N106" s="35"/>
      <c r="O106" s="34" t="str">
        <f t="shared" si="14"/>
        <v>ACTIVO FIJO</v>
      </c>
      <c r="P106" s="34"/>
      <c r="Q106" s="35"/>
      <c r="R106" s="35"/>
      <c r="S106" s="35"/>
      <c r="T106" s="35"/>
      <c r="U106" s="35"/>
      <c r="V106" s="35"/>
      <c r="W106" s="196">
        <f>+W104</f>
        <v>600</v>
      </c>
      <c r="X106" s="197">
        <f t="shared" si="15"/>
        <v>1200</v>
      </c>
    </row>
    <row r="107" spans="1:55">
      <c r="B107" s="35"/>
      <c r="C107" s="38" t="s">
        <v>636</v>
      </c>
      <c r="D107" s="36" t="s">
        <v>60</v>
      </c>
      <c r="E107" s="383"/>
      <c r="F107" s="34" t="s">
        <v>835</v>
      </c>
      <c r="G107" s="34" t="s">
        <v>832</v>
      </c>
      <c r="H107" s="34"/>
      <c r="I107" s="34"/>
      <c r="J107" s="317" t="s">
        <v>383</v>
      </c>
      <c r="K107" s="34" t="s">
        <v>377</v>
      </c>
      <c r="L107" s="34">
        <v>60</v>
      </c>
      <c r="M107" s="35"/>
      <c r="N107" s="35"/>
      <c r="O107" s="34" t="str">
        <f t="shared" si="14"/>
        <v>ACTIVO FIJO</v>
      </c>
      <c r="P107" s="34"/>
      <c r="Q107" s="35"/>
      <c r="R107" s="35"/>
      <c r="S107" s="35"/>
      <c r="T107" s="35"/>
      <c r="U107" s="35"/>
      <c r="V107" s="35"/>
      <c r="W107" s="196">
        <v>600</v>
      </c>
      <c r="X107" s="197">
        <f t="shared" si="15"/>
        <v>36000</v>
      </c>
    </row>
    <row r="108" spans="1:55">
      <c r="B108" s="35"/>
      <c r="C108" s="38" t="s">
        <v>637</v>
      </c>
      <c r="D108" s="36" t="s">
        <v>60</v>
      </c>
      <c r="E108" s="34" t="str">
        <f>+E105</f>
        <v>NEBULIZADOR</v>
      </c>
      <c r="F108" s="34" t="s">
        <v>837</v>
      </c>
      <c r="G108" s="34" t="str">
        <f>+G106</f>
        <v xml:space="preserve">MAGNAIR </v>
      </c>
      <c r="H108" s="34"/>
      <c r="I108" s="34"/>
      <c r="J108" s="317" t="s">
        <v>388</v>
      </c>
      <c r="K108" s="34" t="s">
        <v>377</v>
      </c>
      <c r="L108" s="34">
        <v>2</v>
      </c>
      <c r="M108" s="35"/>
      <c r="N108" s="35"/>
      <c r="O108" s="34" t="str">
        <f t="shared" si="14"/>
        <v>ACTIVO FIJO</v>
      </c>
      <c r="P108" s="34"/>
      <c r="Q108" s="35"/>
      <c r="R108" s="35"/>
      <c r="S108" s="35"/>
      <c r="T108" s="35"/>
      <c r="U108" s="35"/>
      <c r="V108" s="35"/>
      <c r="W108" s="196">
        <v>600</v>
      </c>
      <c r="X108" s="197">
        <f t="shared" si="15"/>
        <v>1200</v>
      </c>
    </row>
    <row r="109" spans="1:55">
      <c r="B109" s="35"/>
      <c r="C109" s="38" t="s">
        <v>638</v>
      </c>
      <c r="D109" s="36" t="s">
        <v>60</v>
      </c>
      <c r="E109" s="34" t="s">
        <v>838</v>
      </c>
      <c r="F109" s="34" t="s">
        <v>841</v>
      </c>
      <c r="G109" s="34" t="s">
        <v>840</v>
      </c>
      <c r="H109" s="34" t="s">
        <v>839</v>
      </c>
      <c r="I109" s="34"/>
      <c r="J109" s="317" t="s">
        <v>383</v>
      </c>
      <c r="K109" s="34" t="s">
        <v>377</v>
      </c>
      <c r="L109" s="34">
        <v>1</v>
      </c>
      <c r="M109" s="35"/>
      <c r="N109" s="35"/>
      <c r="O109" s="34" t="str">
        <f t="shared" si="14"/>
        <v>ACTIVO FIJO</v>
      </c>
      <c r="P109" s="34"/>
      <c r="Q109" s="35"/>
      <c r="R109" s="35"/>
      <c r="S109" s="35"/>
      <c r="T109" s="35"/>
      <c r="U109" s="35"/>
      <c r="V109" s="35"/>
      <c r="W109" s="196">
        <v>2200</v>
      </c>
      <c r="X109" s="197">
        <f t="shared" si="15"/>
        <v>2200</v>
      </c>
    </row>
    <row r="110" spans="1:55">
      <c r="B110" s="35"/>
      <c r="C110" s="38" t="s">
        <v>639</v>
      </c>
      <c r="D110" s="36" t="s">
        <v>60</v>
      </c>
      <c r="E110" s="34" t="s">
        <v>1780</v>
      </c>
      <c r="F110" s="34"/>
      <c r="G110" s="34" t="s">
        <v>842</v>
      </c>
      <c r="H110" s="34" t="s">
        <v>843</v>
      </c>
      <c r="I110" s="34"/>
      <c r="J110" s="317" t="s">
        <v>844</v>
      </c>
      <c r="K110" s="34" t="s">
        <v>377</v>
      </c>
      <c r="L110" s="34">
        <v>13</v>
      </c>
      <c r="M110" s="35"/>
      <c r="N110" s="35"/>
      <c r="O110" s="34" t="str">
        <f t="shared" si="14"/>
        <v>ACTIVO FIJO</v>
      </c>
      <c r="P110" s="34"/>
      <c r="Q110" s="35"/>
      <c r="R110" s="35"/>
      <c r="S110" s="35"/>
      <c r="T110" s="35"/>
      <c r="U110" s="35"/>
      <c r="V110" s="35"/>
      <c r="W110" s="196">
        <f>60*60</f>
        <v>3600</v>
      </c>
      <c r="X110" s="197">
        <f>+W110*L110</f>
        <v>46800</v>
      </c>
    </row>
    <row r="111" spans="1:55">
      <c r="B111" s="35"/>
      <c r="C111" s="38" t="s">
        <v>640</v>
      </c>
      <c r="D111" s="36" t="s">
        <v>60</v>
      </c>
      <c r="E111" s="34" t="s">
        <v>845</v>
      </c>
      <c r="F111" s="34" t="s">
        <v>846</v>
      </c>
      <c r="G111" s="34" t="s">
        <v>847</v>
      </c>
      <c r="H111" s="34">
        <v>1058288</v>
      </c>
      <c r="I111" s="34"/>
      <c r="J111" s="317" t="s">
        <v>402</v>
      </c>
      <c r="K111" s="34" t="s">
        <v>377</v>
      </c>
      <c r="L111" s="34">
        <v>1</v>
      </c>
      <c r="M111" s="35"/>
      <c r="N111" s="35"/>
      <c r="O111" s="34" t="str">
        <f t="shared" si="14"/>
        <v>ACTIVO FIJO</v>
      </c>
      <c r="P111" s="34"/>
      <c r="Q111" s="35"/>
      <c r="R111" s="35"/>
      <c r="S111" s="35"/>
      <c r="T111" s="35"/>
      <c r="U111" s="35"/>
      <c r="V111" s="35"/>
      <c r="W111" s="196">
        <f>7*60</f>
        <v>420</v>
      </c>
      <c r="X111" s="197">
        <f t="shared" si="15"/>
        <v>420</v>
      </c>
    </row>
    <row r="112" spans="1:55">
      <c r="B112" s="35"/>
      <c r="C112" s="38" t="s">
        <v>641</v>
      </c>
      <c r="D112" s="36" t="s">
        <v>60</v>
      </c>
      <c r="E112" s="34" t="s">
        <v>848</v>
      </c>
      <c r="F112" s="34"/>
      <c r="G112" s="34"/>
      <c r="H112" s="34"/>
      <c r="I112" s="34"/>
      <c r="J112" s="317" t="s">
        <v>402</v>
      </c>
      <c r="K112" s="34" t="s">
        <v>377</v>
      </c>
      <c r="L112" s="34">
        <f>12*5</f>
        <v>60</v>
      </c>
      <c r="M112" s="35"/>
      <c r="N112" s="35"/>
      <c r="O112" s="34" t="str">
        <f t="shared" si="14"/>
        <v>ACTIVO FIJO</v>
      </c>
      <c r="P112" s="34" t="s">
        <v>849</v>
      </c>
      <c r="Q112" s="35"/>
      <c r="R112" s="35"/>
      <c r="S112" s="35"/>
      <c r="T112" s="35"/>
      <c r="U112" s="35"/>
      <c r="V112" s="35"/>
      <c r="W112" s="196">
        <f>100*60</f>
        <v>6000</v>
      </c>
      <c r="X112" s="197">
        <f t="shared" si="15"/>
        <v>360000</v>
      </c>
    </row>
    <row r="113" spans="1:55">
      <c r="B113" s="35"/>
      <c r="C113" s="38" t="s">
        <v>642</v>
      </c>
      <c r="D113" s="36" t="s">
        <v>60</v>
      </c>
      <c r="E113" s="34" t="s">
        <v>909</v>
      </c>
      <c r="F113" s="34"/>
      <c r="G113" s="34"/>
      <c r="H113" s="34" t="s">
        <v>910</v>
      </c>
      <c r="I113" s="34"/>
      <c r="J113" s="317" t="str">
        <f>+J109</f>
        <v>Transparente</v>
      </c>
      <c r="K113" s="34" t="s">
        <v>377</v>
      </c>
      <c r="L113" s="34">
        <v>16</v>
      </c>
      <c r="M113" s="35"/>
      <c r="N113" s="35"/>
      <c r="O113" s="34" t="str">
        <f>+O890</f>
        <v>ACTIVO FIJO</v>
      </c>
      <c r="P113" s="34"/>
      <c r="Q113" s="35"/>
      <c r="R113" s="35"/>
      <c r="S113" s="35"/>
      <c r="T113" s="35"/>
      <c r="U113" s="35"/>
      <c r="V113" s="35"/>
      <c r="W113" s="196">
        <v>435</v>
      </c>
      <c r="X113" s="197">
        <f t="shared" si="15"/>
        <v>6960</v>
      </c>
    </row>
    <row r="114" spans="1:55" s="94" customFormat="1">
      <c r="B114" s="93"/>
      <c r="C114" s="164" t="s">
        <v>643</v>
      </c>
      <c r="D114" s="165" t="s">
        <v>60</v>
      </c>
      <c r="E114" s="92" t="s">
        <v>912</v>
      </c>
      <c r="F114" s="92" t="s">
        <v>913</v>
      </c>
      <c r="G114" s="92"/>
      <c r="H114" s="92"/>
      <c r="I114" s="92"/>
      <c r="J114" s="92" t="s">
        <v>383</v>
      </c>
      <c r="K114" s="92" t="s">
        <v>377</v>
      </c>
      <c r="L114" s="92">
        <v>2</v>
      </c>
      <c r="M114" s="93"/>
      <c r="N114" s="93"/>
      <c r="O114" s="92" t="str">
        <f>+O890</f>
        <v>ACTIVO FIJO</v>
      </c>
      <c r="P114" s="92"/>
      <c r="Q114" s="93"/>
      <c r="R114" s="93"/>
      <c r="S114" s="93"/>
      <c r="T114" s="93"/>
      <c r="U114" s="93"/>
      <c r="V114" s="93"/>
      <c r="W114" s="219">
        <v>8000</v>
      </c>
      <c r="X114" s="220">
        <f t="shared" si="15"/>
        <v>16000</v>
      </c>
    </row>
    <row r="115" spans="1:55" hidden="1">
      <c r="B115" s="35"/>
      <c r="C115" s="38" t="s">
        <v>644</v>
      </c>
      <c r="D115" s="36" t="str">
        <f>+D482</f>
        <v>4.1.1.4.01</v>
      </c>
      <c r="E115" s="34" t="s">
        <v>1088</v>
      </c>
      <c r="F115" s="34" t="s">
        <v>1093</v>
      </c>
      <c r="G115" s="34" t="s">
        <v>1089</v>
      </c>
      <c r="H115" s="34" t="s">
        <v>1090</v>
      </c>
      <c r="I115" s="34"/>
      <c r="J115" s="317" t="s">
        <v>383</v>
      </c>
      <c r="K115" s="34" t="str">
        <f>+K482</f>
        <v>nuevo</v>
      </c>
      <c r="L115" s="34">
        <v>1</v>
      </c>
      <c r="M115" s="34"/>
      <c r="N115" s="34"/>
      <c r="O115" s="34" t="str">
        <f>+O111</f>
        <v>ACTIVO FIJO</v>
      </c>
      <c r="P115" s="34"/>
      <c r="Q115" s="35"/>
      <c r="R115" s="35"/>
      <c r="S115" s="35"/>
      <c r="T115" s="35"/>
      <c r="U115" s="35"/>
      <c r="V115" s="35"/>
      <c r="W115" s="196"/>
      <c r="X115" s="197"/>
    </row>
    <row r="116" spans="1:55" hidden="1">
      <c r="B116" s="35"/>
      <c r="C116" s="38" t="s">
        <v>645</v>
      </c>
      <c r="D116" s="36" t="str">
        <f>+D115</f>
        <v>4.1.1.4.01</v>
      </c>
      <c r="E116" s="34" t="s">
        <v>1088</v>
      </c>
      <c r="F116" s="34" t="s">
        <v>1094</v>
      </c>
      <c r="G116" s="34" t="s">
        <v>1089</v>
      </c>
      <c r="H116" s="34"/>
      <c r="I116" s="34"/>
      <c r="J116" s="317" t="s">
        <v>383</v>
      </c>
      <c r="K116" s="34" t="str">
        <f>+K115</f>
        <v>nuevo</v>
      </c>
      <c r="L116" s="34">
        <v>1</v>
      </c>
      <c r="M116" s="34"/>
      <c r="N116" s="34"/>
      <c r="O116" s="34" t="str">
        <f>+O112</f>
        <v>ACTIVO FIJO</v>
      </c>
      <c r="P116" s="34"/>
      <c r="Q116" s="35"/>
      <c r="R116" s="35"/>
      <c r="S116" s="35"/>
      <c r="T116" s="35"/>
      <c r="U116" s="35"/>
      <c r="V116" s="35"/>
      <c r="W116" s="196"/>
      <c r="X116" s="197"/>
    </row>
    <row r="117" spans="1:55">
      <c r="B117" s="35"/>
      <c r="C117" s="38" t="s">
        <v>646</v>
      </c>
      <c r="D117" s="36" t="str">
        <f>+D114</f>
        <v>4.1.1.4.01</v>
      </c>
      <c r="E117" s="34" t="s">
        <v>1091</v>
      </c>
      <c r="F117" s="34" t="s">
        <v>1092</v>
      </c>
      <c r="G117" s="34"/>
      <c r="H117" s="34"/>
      <c r="I117" s="34"/>
      <c r="J117" s="317" t="s">
        <v>388</v>
      </c>
      <c r="K117" s="34" t="s">
        <v>377</v>
      </c>
      <c r="L117" s="34">
        <v>4</v>
      </c>
      <c r="M117" s="34"/>
      <c r="N117" s="34"/>
      <c r="O117" s="34" t="str">
        <f>+O870</f>
        <v>ACTIVO FIJO</v>
      </c>
      <c r="P117" s="34"/>
      <c r="Q117" s="35"/>
      <c r="R117" s="35"/>
      <c r="S117" s="35"/>
      <c r="T117" s="35"/>
      <c r="U117" s="35"/>
      <c r="V117" s="35"/>
      <c r="W117" s="196">
        <f>3*60</f>
        <v>180</v>
      </c>
      <c r="X117" s="197">
        <f>+W117*L117</f>
        <v>720</v>
      </c>
    </row>
    <row r="118" spans="1:55">
      <c r="B118" s="35"/>
      <c r="C118" s="38" t="s">
        <v>647</v>
      </c>
      <c r="D118" s="36" t="str">
        <f>+D117</f>
        <v>4.1.1.4.01</v>
      </c>
      <c r="E118" s="36" t="s">
        <v>1264</v>
      </c>
      <c r="F118" s="34" t="s">
        <v>1265</v>
      </c>
      <c r="G118" s="34"/>
      <c r="H118" s="34"/>
      <c r="I118" s="34"/>
      <c r="J118" s="317" t="s">
        <v>562</v>
      </c>
      <c r="K118" s="34" t="s">
        <v>1130</v>
      </c>
      <c r="L118" s="34">
        <v>1</v>
      </c>
      <c r="M118" s="35"/>
      <c r="N118" s="35"/>
      <c r="O118" s="34" t="s">
        <v>1805</v>
      </c>
      <c r="P118" s="34"/>
      <c r="Q118" s="35"/>
      <c r="R118" s="35"/>
      <c r="S118" s="35"/>
      <c r="T118" s="35"/>
      <c r="U118" s="35"/>
      <c r="V118" s="35"/>
      <c r="W118" s="196">
        <f>395*60</f>
        <v>23700</v>
      </c>
      <c r="X118" s="197">
        <f t="shared" ref="X118:X119" si="16">+W118*L118</f>
        <v>23700</v>
      </c>
    </row>
    <row r="119" spans="1:55" ht="29.25" thickBot="1">
      <c r="B119" s="58"/>
      <c r="C119" s="323" t="s">
        <v>648</v>
      </c>
      <c r="D119" s="275" t="str">
        <f>+D118</f>
        <v>4.1.1.4.01</v>
      </c>
      <c r="E119" s="275" t="s">
        <v>1339</v>
      </c>
      <c r="F119" s="276" t="s">
        <v>1689</v>
      </c>
      <c r="G119" s="276" t="s">
        <v>1690</v>
      </c>
      <c r="H119" s="276"/>
      <c r="I119" s="276"/>
      <c r="J119" s="322" t="s">
        <v>388</v>
      </c>
      <c r="K119" s="276" t="s">
        <v>1130</v>
      </c>
      <c r="L119" s="276">
        <f>+L723</f>
        <v>1</v>
      </c>
      <c r="M119" s="58"/>
      <c r="N119" s="58"/>
      <c r="O119" s="276" t="s">
        <v>1803</v>
      </c>
      <c r="P119" s="276"/>
      <c r="Q119" s="58"/>
      <c r="R119" s="58"/>
      <c r="S119" s="58"/>
      <c r="T119" s="58"/>
      <c r="U119" s="58"/>
      <c r="V119" s="58"/>
      <c r="W119" s="278">
        <f>2000*70</f>
        <v>140000</v>
      </c>
      <c r="X119" s="279">
        <f t="shared" si="16"/>
        <v>140000</v>
      </c>
    </row>
    <row r="120" spans="1:55" s="93" customFormat="1">
      <c r="A120" s="94"/>
      <c r="B120" s="330"/>
      <c r="C120" s="331" t="s">
        <v>649</v>
      </c>
      <c r="D120" s="332" t="str">
        <f>+D119</f>
        <v>4.1.1.4.01</v>
      </c>
      <c r="E120" s="332" t="s">
        <v>1771</v>
      </c>
      <c r="F120" s="333" t="s">
        <v>1689</v>
      </c>
      <c r="G120" s="333" t="s">
        <v>1772</v>
      </c>
      <c r="H120" s="333"/>
      <c r="I120" s="333"/>
      <c r="J120" s="333" t="s">
        <v>388</v>
      </c>
      <c r="K120" s="333" t="str">
        <f>+K113</f>
        <v>nuevo</v>
      </c>
      <c r="L120" s="333">
        <v>1</v>
      </c>
      <c r="M120" s="334"/>
      <c r="N120" s="334"/>
      <c r="O120" s="333" t="str">
        <f>+O861</f>
        <v>ACTIVO FIJO</v>
      </c>
      <c r="P120" s="333"/>
      <c r="Q120" s="334"/>
      <c r="R120" s="334"/>
      <c r="S120" s="334"/>
      <c r="T120" s="334"/>
      <c r="U120" s="334"/>
      <c r="V120" s="334"/>
      <c r="W120" s="335">
        <f>1000*60</f>
        <v>60000</v>
      </c>
      <c r="X120" s="336">
        <f>+W120</f>
        <v>60000</v>
      </c>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5"/>
    </row>
    <row r="121" spans="1:55" s="93" customFormat="1" ht="23.25" customHeight="1">
      <c r="A121" s="94"/>
      <c r="B121" s="337"/>
      <c r="C121" s="164" t="s">
        <v>650</v>
      </c>
      <c r="D121" s="165" t="s">
        <v>60</v>
      </c>
      <c r="E121" s="92" t="s">
        <v>1078</v>
      </c>
      <c r="F121" s="92"/>
      <c r="G121" s="92"/>
      <c r="H121" s="92"/>
      <c r="I121" s="92"/>
      <c r="J121" s="92" t="s">
        <v>388</v>
      </c>
      <c r="K121" s="92" t="str">
        <f>+K435</f>
        <v>nuevo</v>
      </c>
      <c r="L121" s="92">
        <v>1</v>
      </c>
      <c r="O121" s="92" t="str">
        <f>+O109</f>
        <v>ACTIVO FIJO</v>
      </c>
      <c r="P121" s="92"/>
      <c r="W121" s="371">
        <f>22000*60</f>
        <v>1320000</v>
      </c>
      <c r="X121" s="373">
        <f>+W121</f>
        <v>1320000</v>
      </c>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5"/>
    </row>
    <row r="122" spans="1:55" s="93" customFormat="1" ht="23.25" customHeight="1">
      <c r="A122" s="94"/>
      <c r="B122" s="337"/>
      <c r="C122" s="164" t="s">
        <v>651</v>
      </c>
      <c r="D122" s="165" t="s">
        <v>60</v>
      </c>
      <c r="E122" s="92" t="s">
        <v>1079</v>
      </c>
      <c r="F122" s="92"/>
      <c r="G122" s="92"/>
      <c r="H122" s="92"/>
      <c r="I122" s="92"/>
      <c r="J122" s="92" t="str">
        <f>+J439</f>
        <v>GRIS</v>
      </c>
      <c r="K122" s="92" t="s">
        <v>377</v>
      </c>
      <c r="L122" s="92">
        <v>1</v>
      </c>
      <c r="O122" s="92" t="str">
        <f>+O110</f>
        <v>ACTIVO FIJO</v>
      </c>
      <c r="P122" s="92"/>
      <c r="W122" s="371"/>
      <c r="X122" s="373"/>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5"/>
    </row>
    <row r="123" spans="1:55" s="93" customFormat="1" ht="23.25" customHeight="1" thickBot="1">
      <c r="A123" s="94"/>
      <c r="B123" s="338"/>
      <c r="C123" s="339" t="s">
        <v>652</v>
      </c>
      <c r="D123" s="340" t="s">
        <v>60</v>
      </c>
      <c r="E123" s="341" t="s">
        <v>1080</v>
      </c>
      <c r="F123" s="341"/>
      <c r="G123" s="341"/>
      <c r="H123" s="341"/>
      <c r="I123" s="341"/>
      <c r="J123" s="341" t="str">
        <f>+J440</f>
        <v>GRIS</v>
      </c>
      <c r="K123" s="341" t="s">
        <v>377</v>
      </c>
      <c r="L123" s="341">
        <v>1</v>
      </c>
      <c r="M123" s="342"/>
      <c r="N123" s="342"/>
      <c r="O123" s="341" t="str">
        <f>+O111</f>
        <v>ACTIVO FIJO</v>
      </c>
      <c r="P123" s="341"/>
      <c r="Q123" s="342"/>
      <c r="R123" s="342"/>
      <c r="S123" s="342"/>
      <c r="T123" s="342"/>
      <c r="U123" s="342"/>
      <c r="V123" s="342"/>
      <c r="W123" s="372"/>
      <c r="X123" s="37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5"/>
    </row>
    <row r="124" spans="1:55" s="35" customFormat="1">
      <c r="A124"/>
      <c r="B124" s="59"/>
      <c r="C124" s="324" t="s">
        <v>653</v>
      </c>
      <c r="D124" s="325" t="s">
        <v>60</v>
      </c>
      <c r="E124" s="326" t="s">
        <v>1081</v>
      </c>
      <c r="F124" s="326"/>
      <c r="G124" s="326"/>
      <c r="H124" s="326"/>
      <c r="I124" s="326"/>
      <c r="J124" s="327" t="str">
        <f>+J441</f>
        <v>GRIS</v>
      </c>
      <c r="K124" s="326" t="s">
        <v>377</v>
      </c>
      <c r="L124" s="326">
        <v>1</v>
      </c>
      <c r="M124" s="59"/>
      <c r="N124" s="59"/>
      <c r="O124" s="326" t="str">
        <f>+O112</f>
        <v>ACTIVO FIJO</v>
      </c>
      <c r="P124" s="326"/>
      <c r="Q124" s="59"/>
      <c r="R124" s="59"/>
      <c r="S124" s="59"/>
      <c r="T124" s="59"/>
      <c r="U124" s="59"/>
      <c r="V124" s="59"/>
      <c r="W124" s="328">
        <v>3000</v>
      </c>
      <c r="X124" s="329">
        <f t="shared" ref="X124:X303" si="17">+W124*L124</f>
        <v>3000</v>
      </c>
      <c r="Y124"/>
      <c r="Z124"/>
      <c r="AA124"/>
      <c r="AB124"/>
      <c r="AC124"/>
      <c r="AD124"/>
      <c r="AE124"/>
      <c r="AF124"/>
      <c r="AG124"/>
      <c r="AH124"/>
      <c r="AI124"/>
      <c r="AJ124"/>
      <c r="AK124"/>
      <c r="AL124"/>
      <c r="AM124"/>
      <c r="AN124"/>
      <c r="AO124"/>
      <c r="AP124"/>
      <c r="AQ124"/>
      <c r="AR124"/>
      <c r="AS124"/>
      <c r="AT124"/>
      <c r="AU124"/>
      <c r="AV124"/>
      <c r="AW124"/>
      <c r="AX124"/>
      <c r="AY124"/>
      <c r="AZ124"/>
      <c r="BA124"/>
      <c r="BB124"/>
      <c r="BC124" s="66"/>
    </row>
    <row r="125" spans="1:55">
      <c r="B125" s="35"/>
      <c r="C125" s="38" t="s">
        <v>654</v>
      </c>
      <c r="D125" s="36" t="s">
        <v>60</v>
      </c>
      <c r="E125" s="34" t="s">
        <v>1082</v>
      </c>
      <c r="F125" s="34"/>
      <c r="G125" s="34"/>
      <c r="H125" s="34"/>
      <c r="I125" s="34"/>
      <c r="J125" s="317" t="str">
        <f>+J124</f>
        <v>GRIS</v>
      </c>
      <c r="K125" s="34" t="s">
        <v>377</v>
      </c>
      <c r="L125" s="34">
        <v>1</v>
      </c>
      <c r="M125" s="35"/>
      <c r="N125" s="35"/>
      <c r="O125" s="34" t="str">
        <f>+O870</f>
        <v>ACTIVO FIJO</v>
      </c>
      <c r="P125" s="34"/>
      <c r="Q125" s="35"/>
      <c r="R125" s="35"/>
      <c r="S125" s="35"/>
      <c r="T125" s="35"/>
      <c r="U125" s="35"/>
      <c r="V125" s="35"/>
      <c r="W125" s="196">
        <f>3*60</f>
        <v>180</v>
      </c>
      <c r="X125" s="197">
        <f t="shared" si="17"/>
        <v>180</v>
      </c>
    </row>
    <row r="126" spans="1:55">
      <c r="B126" s="35"/>
      <c r="C126" s="38" t="s">
        <v>668</v>
      </c>
      <c r="D126" s="36" t="s">
        <v>60</v>
      </c>
      <c r="E126" s="34" t="s">
        <v>1083</v>
      </c>
      <c r="F126" s="34"/>
      <c r="G126" s="34"/>
      <c r="H126" s="34"/>
      <c r="I126" s="34"/>
      <c r="J126" s="317" t="str">
        <f>+J443</f>
        <v>Blanco</v>
      </c>
      <c r="K126" s="34" t="s">
        <v>377</v>
      </c>
      <c r="L126" s="34">
        <v>1</v>
      </c>
      <c r="M126" s="35"/>
      <c r="N126" s="35"/>
      <c r="O126" s="34" t="str">
        <f>+O898</f>
        <v>ACTIVO FIJO</v>
      </c>
      <c r="P126" s="34"/>
      <c r="Q126" s="35"/>
      <c r="R126" s="35"/>
      <c r="S126" s="35"/>
      <c r="T126" s="35"/>
      <c r="U126" s="35"/>
      <c r="V126" s="35"/>
      <c r="W126" s="196">
        <v>5000</v>
      </c>
      <c r="X126" s="197">
        <f t="shared" si="17"/>
        <v>5000</v>
      </c>
    </row>
    <row r="127" spans="1:55" s="35" customFormat="1">
      <c r="A127"/>
      <c r="C127" s="38" t="s">
        <v>669</v>
      </c>
      <c r="D127" s="36" t="s">
        <v>60</v>
      </c>
      <c r="E127" s="34" t="s">
        <v>2298</v>
      </c>
      <c r="F127" s="34" t="s">
        <v>2296</v>
      </c>
      <c r="G127" s="34">
        <v>21031800050</v>
      </c>
      <c r="H127" s="34" t="s">
        <v>2297</v>
      </c>
      <c r="I127" s="34"/>
      <c r="J127" s="317" t="str">
        <f>+J121</f>
        <v>Blanco</v>
      </c>
      <c r="K127" s="34" t="str">
        <f t="shared" ref="K127:K132" si="18">+K123</f>
        <v>nuevo</v>
      </c>
      <c r="L127" s="34">
        <v>1</v>
      </c>
      <c r="O127" s="34" t="str">
        <f>+O123</f>
        <v>ACTIVO FIJO</v>
      </c>
      <c r="P127" s="34"/>
      <c r="W127" s="196">
        <v>73100</v>
      </c>
      <c r="X127" s="197">
        <f t="shared" si="17"/>
        <v>73100</v>
      </c>
      <c r="Y127"/>
      <c r="Z127"/>
      <c r="AA127"/>
      <c r="AB127"/>
      <c r="AC127"/>
      <c r="AD127"/>
      <c r="AE127"/>
      <c r="AF127"/>
      <c r="AG127"/>
      <c r="AH127"/>
      <c r="AI127"/>
      <c r="AJ127"/>
      <c r="AK127"/>
      <c r="AL127"/>
      <c r="AM127"/>
      <c r="AN127"/>
      <c r="AO127"/>
      <c r="AP127"/>
      <c r="AQ127"/>
      <c r="AR127"/>
      <c r="AS127"/>
      <c r="AT127"/>
      <c r="AU127"/>
      <c r="AV127"/>
      <c r="AW127"/>
      <c r="AX127"/>
      <c r="AY127"/>
      <c r="AZ127"/>
      <c r="BA127"/>
      <c r="BB127"/>
      <c r="BC127" s="66"/>
    </row>
    <row r="128" spans="1:55" s="65" customFormat="1">
      <c r="A128"/>
      <c r="B128" s="35"/>
      <c r="C128" s="38" t="s">
        <v>670</v>
      </c>
      <c r="D128" s="36" t="s">
        <v>63</v>
      </c>
      <c r="E128" s="34" t="s">
        <v>2298</v>
      </c>
      <c r="F128" s="34" t="s">
        <v>2296</v>
      </c>
      <c r="G128" s="34">
        <v>21031800169</v>
      </c>
      <c r="H128" s="34" t="s">
        <v>2299</v>
      </c>
      <c r="I128" s="34"/>
      <c r="J128" s="317" t="str">
        <f>+J122</f>
        <v>GRIS</v>
      </c>
      <c r="K128" s="34" t="str">
        <f t="shared" si="18"/>
        <v>nuevo</v>
      </c>
      <c r="L128" s="34">
        <v>1</v>
      </c>
      <c r="M128" s="35"/>
      <c r="N128" s="35"/>
      <c r="O128" s="34" t="str">
        <f>+O124</f>
        <v>ACTIVO FIJO</v>
      </c>
      <c r="P128" s="34"/>
      <c r="Q128" s="35"/>
      <c r="R128" s="35"/>
      <c r="S128" s="35"/>
      <c r="T128" s="35"/>
      <c r="U128" s="35"/>
      <c r="V128" s="35"/>
      <c r="W128" s="196">
        <f>+W127</f>
        <v>73100</v>
      </c>
      <c r="X128" s="197">
        <f t="shared" ref="X128" si="19">+W128*L128</f>
        <v>73100</v>
      </c>
      <c r="Y128"/>
      <c r="Z128"/>
      <c r="AA128"/>
      <c r="AB128"/>
      <c r="AC128"/>
      <c r="AD128"/>
      <c r="AE128"/>
      <c r="AF128"/>
      <c r="AG128"/>
      <c r="AH128"/>
      <c r="AI128"/>
      <c r="AJ128"/>
      <c r="AK128"/>
      <c r="AL128"/>
      <c r="AM128"/>
      <c r="AN128"/>
      <c r="AO128"/>
      <c r="AP128"/>
      <c r="AQ128"/>
      <c r="AR128"/>
      <c r="AS128"/>
      <c r="AT128"/>
      <c r="AU128"/>
      <c r="AV128"/>
      <c r="AW128"/>
      <c r="AX128"/>
      <c r="AY128"/>
      <c r="AZ128"/>
      <c r="BA128"/>
      <c r="BB128"/>
      <c r="BC128" s="67"/>
    </row>
    <row r="129" spans="1:55" s="65" customFormat="1">
      <c r="A129"/>
      <c r="B129" s="35"/>
      <c r="C129" s="38" t="s">
        <v>671</v>
      </c>
      <c r="D129" s="36" t="s">
        <v>63</v>
      </c>
      <c r="E129" s="34" t="s">
        <v>2440</v>
      </c>
      <c r="F129" s="34" t="s">
        <v>2441</v>
      </c>
      <c r="G129" s="34" t="s">
        <v>2442</v>
      </c>
      <c r="H129" s="34"/>
      <c r="I129" s="34"/>
      <c r="J129" s="317" t="s">
        <v>598</v>
      </c>
      <c r="K129" s="34" t="str">
        <f t="shared" si="18"/>
        <v>nuevo</v>
      </c>
      <c r="L129" s="34">
        <v>1</v>
      </c>
      <c r="M129" s="35"/>
      <c r="N129" s="35"/>
      <c r="O129" s="34" t="str">
        <f>+O125</f>
        <v>ACTIVO FIJO</v>
      </c>
      <c r="P129" s="34"/>
      <c r="Q129" s="35"/>
      <c r="R129" s="35"/>
      <c r="S129" s="35"/>
      <c r="T129" s="35"/>
      <c r="U129" s="35"/>
      <c r="V129" s="35"/>
      <c r="W129" s="196">
        <f>65*60</f>
        <v>3900</v>
      </c>
      <c r="X129" s="197">
        <f t="shared" si="17"/>
        <v>3900</v>
      </c>
      <c r="Y129"/>
      <c r="Z129"/>
      <c r="AA129"/>
      <c r="AB129"/>
      <c r="AC129"/>
      <c r="AD129"/>
      <c r="AE129"/>
      <c r="AF129"/>
      <c r="AG129"/>
      <c r="AH129"/>
      <c r="AI129"/>
      <c r="AJ129"/>
      <c r="AK129"/>
      <c r="AL129"/>
      <c r="AM129"/>
      <c r="AN129"/>
      <c r="AO129"/>
      <c r="AP129"/>
      <c r="AQ129"/>
      <c r="AR129"/>
      <c r="AS129"/>
      <c r="AT129"/>
      <c r="AU129"/>
      <c r="AV129"/>
      <c r="AW129"/>
      <c r="AX129"/>
      <c r="AY129"/>
      <c r="AZ129"/>
      <c r="BA129"/>
      <c r="BB129"/>
      <c r="BC129" s="67"/>
    </row>
    <row r="130" spans="1:55" s="65" customFormat="1">
      <c r="A130"/>
      <c r="B130" s="35"/>
      <c r="C130" s="38" t="s">
        <v>672</v>
      </c>
      <c r="D130" s="36" t="s">
        <v>60</v>
      </c>
      <c r="E130" s="34" t="s">
        <v>2444</v>
      </c>
      <c r="F130" s="34" t="s">
        <v>2445</v>
      </c>
      <c r="G130" s="34" t="s">
        <v>2446</v>
      </c>
      <c r="H130" s="34"/>
      <c r="I130" s="34"/>
      <c r="J130" s="317" t="str">
        <f>+J129</f>
        <v>Plata</v>
      </c>
      <c r="K130" s="34" t="str">
        <f t="shared" si="18"/>
        <v>nuevo</v>
      </c>
      <c r="L130" s="34">
        <v>1</v>
      </c>
      <c r="M130" s="35"/>
      <c r="N130" s="35"/>
      <c r="O130" s="34" t="str">
        <f>+O128</f>
        <v>ACTIVO FIJO</v>
      </c>
      <c r="P130" s="34"/>
      <c r="Q130" s="35"/>
      <c r="R130" s="35"/>
      <c r="S130" s="35"/>
      <c r="T130" s="35"/>
      <c r="U130" s="35"/>
      <c r="V130" s="35"/>
      <c r="W130" s="196">
        <f>80*60</f>
        <v>4800</v>
      </c>
      <c r="X130" s="197">
        <f t="shared" si="17"/>
        <v>4800</v>
      </c>
      <c r="Y130"/>
      <c r="Z130"/>
      <c r="AA130"/>
      <c r="AB130"/>
      <c r="AC130"/>
      <c r="AD130"/>
      <c r="AE130"/>
      <c r="AF130"/>
      <c r="AG130"/>
      <c r="AH130"/>
      <c r="AI130"/>
      <c r="AJ130"/>
      <c r="AK130"/>
      <c r="AL130"/>
      <c r="AM130"/>
      <c r="AN130"/>
      <c r="AO130"/>
      <c r="AP130"/>
      <c r="AQ130"/>
      <c r="AR130"/>
      <c r="AS130"/>
      <c r="AT130"/>
      <c r="AU130"/>
      <c r="AV130"/>
      <c r="AW130"/>
      <c r="AX130"/>
      <c r="AY130"/>
      <c r="AZ130"/>
      <c r="BA130"/>
      <c r="BB130"/>
      <c r="BC130" s="67"/>
    </row>
    <row r="131" spans="1:55" s="65" customFormat="1">
      <c r="A131"/>
      <c r="B131" s="35"/>
      <c r="C131" s="38" t="s">
        <v>673</v>
      </c>
      <c r="D131" s="36" t="s">
        <v>63</v>
      </c>
      <c r="E131" s="34" t="s">
        <v>2447</v>
      </c>
      <c r="F131" s="34" t="s">
        <v>928</v>
      </c>
      <c r="G131" s="34" t="s">
        <v>2446</v>
      </c>
      <c r="H131" s="34"/>
      <c r="I131" s="34"/>
      <c r="J131" s="317" t="str">
        <f>+J130</f>
        <v>Plata</v>
      </c>
      <c r="K131" s="34" t="str">
        <f t="shared" si="18"/>
        <v>nuevo</v>
      </c>
      <c r="L131" s="34">
        <v>2</v>
      </c>
      <c r="M131" s="35"/>
      <c r="N131" s="35"/>
      <c r="O131" s="34" t="s">
        <v>2448</v>
      </c>
      <c r="P131" s="34"/>
      <c r="Q131" s="35"/>
      <c r="R131" s="35"/>
      <c r="S131" s="35"/>
      <c r="T131" s="35"/>
      <c r="U131" s="35"/>
      <c r="V131" s="35"/>
      <c r="W131" s="196">
        <f>+W130</f>
        <v>4800</v>
      </c>
      <c r="X131" s="197">
        <f t="shared" si="17"/>
        <v>9600</v>
      </c>
      <c r="Y131"/>
      <c r="Z131"/>
      <c r="AA131"/>
      <c r="AB131"/>
      <c r="AC131"/>
      <c r="AD131"/>
      <c r="AE131"/>
      <c r="AF131"/>
      <c r="AG131"/>
      <c r="AH131"/>
      <c r="AI131"/>
      <c r="AJ131"/>
      <c r="AK131"/>
      <c r="AL131"/>
      <c r="AM131"/>
      <c r="AN131"/>
      <c r="AO131"/>
      <c r="AP131"/>
      <c r="AQ131"/>
      <c r="AR131"/>
      <c r="AS131"/>
      <c r="AT131"/>
      <c r="AU131"/>
      <c r="AV131"/>
      <c r="AW131"/>
      <c r="AX131"/>
      <c r="AY131"/>
      <c r="AZ131"/>
      <c r="BA131"/>
      <c r="BB131"/>
      <c r="BC131" s="67"/>
    </row>
    <row r="132" spans="1:55" s="65" customFormat="1" ht="29.25" thickBot="1">
      <c r="A132"/>
      <c r="B132" s="35"/>
      <c r="C132" s="38" t="s">
        <v>674</v>
      </c>
      <c r="D132" s="36" t="s">
        <v>63</v>
      </c>
      <c r="E132" s="34" t="s">
        <v>5308</v>
      </c>
      <c r="F132" s="34"/>
      <c r="G132" s="34"/>
      <c r="H132" s="34"/>
      <c r="I132" s="34"/>
      <c r="J132" s="317" t="str">
        <f>+J131</f>
        <v>Plata</v>
      </c>
      <c r="K132" s="34" t="str">
        <f t="shared" si="18"/>
        <v>nuevo</v>
      </c>
      <c r="L132" s="34">
        <v>1</v>
      </c>
      <c r="M132" s="35"/>
      <c r="N132" s="35"/>
      <c r="O132" s="34" t="str">
        <f>+O126</f>
        <v>ACTIVO FIJO</v>
      </c>
      <c r="P132" s="34"/>
      <c r="Q132" s="35"/>
      <c r="R132" s="35"/>
      <c r="S132" s="35"/>
      <c r="T132" s="35"/>
      <c r="U132" s="35"/>
      <c r="V132" s="35"/>
      <c r="W132" s="196">
        <v>1500</v>
      </c>
      <c r="X132" s="197">
        <f t="shared" si="17"/>
        <v>1500</v>
      </c>
      <c r="Y132"/>
      <c r="Z132"/>
      <c r="AA132"/>
      <c r="AB132"/>
      <c r="AC132"/>
      <c r="AD132"/>
      <c r="AE132"/>
      <c r="AF132"/>
      <c r="AG132"/>
      <c r="AH132"/>
      <c r="AI132"/>
      <c r="AJ132"/>
      <c r="AK132"/>
      <c r="AL132"/>
      <c r="AM132"/>
      <c r="AN132"/>
      <c r="AO132"/>
      <c r="AP132"/>
      <c r="AQ132"/>
      <c r="AR132"/>
      <c r="AS132"/>
      <c r="AT132"/>
      <c r="AU132"/>
      <c r="AV132"/>
      <c r="AW132"/>
      <c r="AX132"/>
      <c r="AY132"/>
      <c r="AZ132"/>
      <c r="BA132"/>
      <c r="BB132"/>
      <c r="BC132" s="67"/>
    </row>
    <row r="133" spans="1:55" s="347" customFormat="1" ht="21" customHeight="1" thickBot="1">
      <c r="A133" s="144"/>
      <c r="B133" s="141"/>
      <c r="C133" s="375" t="s">
        <v>1865</v>
      </c>
      <c r="D133" s="375"/>
      <c r="E133" s="375"/>
      <c r="F133" s="375"/>
      <c r="G133" s="375"/>
      <c r="H133" s="375"/>
      <c r="I133" s="375"/>
      <c r="J133" s="375"/>
      <c r="K133" s="375"/>
      <c r="L133" s="375"/>
      <c r="M133" s="375"/>
      <c r="N133" s="375"/>
      <c r="O133" s="375"/>
      <c r="P133" s="375"/>
      <c r="Q133" s="141"/>
      <c r="R133" s="141"/>
      <c r="S133" s="141"/>
      <c r="T133" s="141"/>
      <c r="U133" s="141"/>
      <c r="V133" s="141"/>
      <c r="W133" s="142"/>
      <c r="X133" s="143">
        <f t="shared" si="17"/>
        <v>0</v>
      </c>
      <c r="Y133" s="345"/>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346"/>
    </row>
    <row r="134" spans="1:55" s="59" customFormat="1">
      <c r="A134"/>
      <c r="B134" s="35"/>
      <c r="C134" s="38" t="s">
        <v>1857</v>
      </c>
      <c r="D134" s="36" t="str">
        <f>+D126</f>
        <v>4.1.1.4.01</v>
      </c>
      <c r="E134" s="34" t="s">
        <v>1860</v>
      </c>
      <c r="F134" s="34" t="s">
        <v>1861</v>
      </c>
      <c r="G134" s="34"/>
      <c r="H134" s="34" t="s">
        <v>1862</v>
      </c>
      <c r="I134" s="34"/>
      <c r="J134" s="317" t="s">
        <v>1837</v>
      </c>
      <c r="K134" s="34" t="s">
        <v>377</v>
      </c>
      <c r="L134" s="129">
        <v>4</v>
      </c>
      <c r="M134" s="35"/>
      <c r="N134" s="35"/>
      <c r="O134" s="34" t="str">
        <f>+O899</f>
        <v>ACTIVO FIJO</v>
      </c>
      <c r="P134" s="34"/>
      <c r="Q134" s="35"/>
      <c r="R134" s="35"/>
      <c r="S134" s="35"/>
      <c r="T134" s="35"/>
      <c r="U134" s="35"/>
      <c r="V134" s="35"/>
      <c r="W134" s="196">
        <v>152.4</v>
      </c>
      <c r="X134" s="197">
        <f>+W134*L134</f>
        <v>609.6</v>
      </c>
      <c r="Y134" s="282"/>
      <c r="Z134"/>
      <c r="AA134"/>
      <c r="AB134"/>
      <c r="AC134"/>
      <c r="AD134"/>
      <c r="AE134"/>
      <c r="AF134"/>
      <c r="AG134"/>
      <c r="AH134"/>
      <c r="AI134"/>
      <c r="AJ134"/>
      <c r="AK134"/>
      <c r="AL134"/>
      <c r="AM134"/>
      <c r="AN134"/>
      <c r="AO134"/>
      <c r="AP134"/>
      <c r="AQ134"/>
      <c r="AR134"/>
      <c r="AS134"/>
      <c r="AT134"/>
      <c r="AU134"/>
      <c r="AV134"/>
      <c r="AW134"/>
      <c r="AX134"/>
      <c r="AY134"/>
      <c r="AZ134"/>
      <c r="BA134"/>
      <c r="BB134"/>
      <c r="BC134" s="76"/>
    </row>
    <row r="135" spans="1:55" s="35" customFormat="1">
      <c r="A135"/>
      <c r="C135" s="38" t="s">
        <v>675</v>
      </c>
      <c r="D135" s="36" t="s">
        <v>60</v>
      </c>
      <c r="E135" s="34" t="s">
        <v>1860</v>
      </c>
      <c r="F135" s="34" t="s">
        <v>1861</v>
      </c>
      <c r="G135" s="34"/>
      <c r="H135" s="34" t="s">
        <v>1863</v>
      </c>
      <c r="I135" s="34"/>
      <c r="J135" s="317" t="s">
        <v>1837</v>
      </c>
      <c r="K135" s="34" t="s">
        <v>377</v>
      </c>
      <c r="L135" s="129">
        <v>3</v>
      </c>
      <c r="O135" s="34" t="str">
        <f>+O900</f>
        <v>ACTIVO FIJO</v>
      </c>
      <c r="P135" s="34"/>
      <c r="W135" s="196">
        <v>152.4</v>
      </c>
      <c r="X135" s="197">
        <f t="shared" si="17"/>
        <v>457.20000000000005</v>
      </c>
      <c r="Y135" s="282"/>
      <c r="Z135"/>
      <c r="AA135"/>
      <c r="AB135"/>
      <c r="AC135"/>
      <c r="AD135"/>
      <c r="AE135"/>
      <c r="AF135"/>
      <c r="AG135"/>
      <c r="AH135"/>
      <c r="AI135"/>
      <c r="AJ135"/>
      <c r="AK135"/>
      <c r="AL135"/>
      <c r="AM135"/>
      <c r="AN135"/>
      <c r="AO135"/>
      <c r="AP135"/>
      <c r="AQ135"/>
      <c r="AR135"/>
      <c r="AS135"/>
      <c r="AT135"/>
      <c r="AU135"/>
      <c r="AV135"/>
      <c r="AW135"/>
      <c r="AX135"/>
      <c r="AY135"/>
      <c r="AZ135"/>
      <c r="BA135"/>
      <c r="BB135"/>
      <c r="BC135" s="66"/>
    </row>
    <row r="136" spans="1:55" s="35" customFormat="1">
      <c r="A136"/>
      <c r="C136" s="38" t="s">
        <v>676</v>
      </c>
      <c r="D136" s="36" t="s">
        <v>60</v>
      </c>
      <c r="E136" s="34" t="s">
        <v>1860</v>
      </c>
      <c r="F136" s="34" t="s">
        <v>1861</v>
      </c>
      <c r="G136" s="34"/>
      <c r="H136" s="34" t="s">
        <v>1864</v>
      </c>
      <c r="I136" s="34"/>
      <c r="J136" s="317" t="s">
        <v>1837</v>
      </c>
      <c r="K136" s="34" t="s">
        <v>377</v>
      </c>
      <c r="L136" s="129">
        <v>1</v>
      </c>
      <c r="O136" s="34" t="str">
        <f>+O901</f>
        <v>ACTIVO FIJO</v>
      </c>
      <c r="P136" s="34"/>
      <c r="W136" s="196">
        <v>152.4</v>
      </c>
      <c r="X136" s="197">
        <f t="shared" si="17"/>
        <v>152.4</v>
      </c>
      <c r="Y136" s="282"/>
      <c r="Z136"/>
      <c r="AA136"/>
      <c r="AB136"/>
      <c r="AC136"/>
      <c r="AD136"/>
      <c r="AE136"/>
      <c r="AF136"/>
      <c r="AG136"/>
      <c r="AH136"/>
      <c r="AI136"/>
      <c r="AJ136"/>
      <c r="AK136"/>
      <c r="AL136"/>
      <c r="AM136"/>
      <c r="AN136"/>
      <c r="AO136"/>
      <c r="AP136"/>
      <c r="AQ136"/>
      <c r="AR136"/>
      <c r="AS136"/>
      <c r="AT136"/>
      <c r="AU136"/>
      <c r="AV136"/>
      <c r="AW136"/>
      <c r="AX136"/>
      <c r="AY136"/>
      <c r="AZ136"/>
      <c r="BA136"/>
      <c r="BB136"/>
      <c r="BC136" s="66"/>
    </row>
    <row r="137" spans="1:55" s="35" customFormat="1">
      <c r="A137"/>
      <c r="C137" s="38" t="s">
        <v>677</v>
      </c>
      <c r="D137" s="36" t="s">
        <v>60</v>
      </c>
      <c r="E137" s="34" t="s">
        <v>1888</v>
      </c>
      <c r="F137" s="34"/>
      <c r="G137" s="34"/>
      <c r="H137" s="34"/>
      <c r="I137" s="34"/>
      <c r="J137" s="317" t="str">
        <f>+J135</f>
        <v>PLATA</v>
      </c>
      <c r="K137" s="34" t="str">
        <f>+K126</f>
        <v>nuevo</v>
      </c>
      <c r="L137" s="129">
        <f>3+4</f>
        <v>7</v>
      </c>
      <c r="O137" s="34" t="str">
        <f>+O126</f>
        <v>ACTIVO FIJO</v>
      </c>
      <c r="P137" s="34"/>
      <c r="W137" s="196">
        <v>152.4</v>
      </c>
      <c r="X137" s="197">
        <f t="shared" si="17"/>
        <v>1066.8</v>
      </c>
      <c r="Y137" s="282"/>
      <c r="Z137"/>
      <c r="AA137"/>
      <c r="AB137"/>
      <c r="AC137"/>
      <c r="AD137"/>
      <c r="AE137"/>
      <c r="AF137"/>
      <c r="AG137"/>
      <c r="AH137"/>
      <c r="AI137"/>
      <c r="AJ137"/>
      <c r="AK137"/>
      <c r="AL137"/>
      <c r="AM137"/>
      <c r="AN137"/>
      <c r="AO137"/>
      <c r="AP137"/>
      <c r="AQ137"/>
      <c r="AR137"/>
      <c r="AS137"/>
      <c r="AT137"/>
      <c r="AU137"/>
      <c r="AV137"/>
      <c r="AW137"/>
      <c r="AX137"/>
      <c r="AY137"/>
      <c r="AZ137"/>
      <c r="BA137"/>
      <c r="BB137"/>
      <c r="BC137" s="66"/>
    </row>
    <row r="138" spans="1:55" s="35" customFormat="1">
      <c r="A138"/>
      <c r="C138" s="38" t="s">
        <v>678</v>
      </c>
      <c r="D138" s="36" t="s">
        <v>60</v>
      </c>
      <c r="E138" s="34" t="s">
        <v>1889</v>
      </c>
      <c r="F138" s="34"/>
      <c r="G138" s="34"/>
      <c r="H138" s="34"/>
      <c r="I138" s="34"/>
      <c r="J138" s="317" t="str">
        <f>+J137</f>
        <v>PLATA</v>
      </c>
      <c r="K138" s="34" t="str">
        <f>+K134</f>
        <v>nuevo</v>
      </c>
      <c r="L138" s="129">
        <v>4</v>
      </c>
      <c r="O138" s="34" t="str">
        <f>+O134</f>
        <v>ACTIVO FIJO</v>
      </c>
      <c r="P138" s="34"/>
      <c r="W138" s="196">
        <v>152.4</v>
      </c>
      <c r="X138" s="197">
        <f t="shared" si="17"/>
        <v>609.6</v>
      </c>
      <c r="Y138" s="282"/>
      <c r="Z138"/>
      <c r="AA138"/>
      <c r="AB138"/>
      <c r="AC138"/>
      <c r="AD138"/>
      <c r="AE138"/>
      <c r="AF138"/>
      <c r="AG138"/>
      <c r="AH138"/>
      <c r="AI138"/>
      <c r="AJ138"/>
      <c r="AK138"/>
      <c r="AL138"/>
      <c r="AM138"/>
      <c r="AN138"/>
      <c r="AO138"/>
      <c r="AP138"/>
      <c r="AQ138"/>
      <c r="AR138"/>
      <c r="AS138"/>
      <c r="AT138"/>
      <c r="AU138"/>
      <c r="AV138"/>
      <c r="AW138"/>
      <c r="AX138"/>
      <c r="AY138"/>
      <c r="AZ138"/>
      <c r="BA138"/>
      <c r="BB138"/>
      <c r="BC138" s="66"/>
    </row>
    <row r="139" spans="1:55" s="35" customFormat="1">
      <c r="A139"/>
      <c r="C139" s="38" t="s">
        <v>679</v>
      </c>
      <c r="D139" s="36" t="str">
        <f>+D138</f>
        <v>4.1.1.4.01</v>
      </c>
      <c r="E139" s="34" t="s">
        <v>1893</v>
      </c>
      <c r="F139" s="34"/>
      <c r="G139" s="34"/>
      <c r="H139" s="34"/>
      <c r="I139" s="34"/>
      <c r="J139" s="317" t="str">
        <f>+J136</f>
        <v>PLATA</v>
      </c>
      <c r="K139" s="34" t="str">
        <f>+K136</f>
        <v>nuevo</v>
      </c>
      <c r="L139" s="129">
        <v>4</v>
      </c>
      <c r="O139" s="34" t="str">
        <f>+O125</f>
        <v>ACTIVO FIJO</v>
      </c>
      <c r="P139" s="34"/>
      <c r="W139" s="196">
        <v>152.4</v>
      </c>
      <c r="X139" s="197">
        <f t="shared" si="17"/>
        <v>609.6</v>
      </c>
      <c r="Y139" s="282"/>
      <c r="Z139"/>
      <c r="AA139"/>
      <c r="AB139"/>
      <c r="AC139"/>
      <c r="AD139"/>
      <c r="AE139"/>
      <c r="AF139"/>
      <c r="AG139"/>
      <c r="AH139"/>
      <c r="AI139"/>
      <c r="AJ139"/>
      <c r="AK139"/>
      <c r="AL139"/>
      <c r="AM139"/>
      <c r="AN139"/>
      <c r="AO139"/>
      <c r="AP139"/>
      <c r="AQ139"/>
      <c r="AR139"/>
      <c r="AS139"/>
      <c r="AT139"/>
      <c r="AU139"/>
      <c r="AV139"/>
      <c r="AW139"/>
      <c r="AX139"/>
      <c r="AY139"/>
      <c r="AZ139"/>
      <c r="BA139"/>
      <c r="BB139"/>
      <c r="BC139" s="66"/>
    </row>
    <row r="140" spans="1:55" s="35" customFormat="1">
      <c r="A140"/>
      <c r="C140" s="38" t="s">
        <v>1841</v>
      </c>
      <c r="D140" s="36" t="s">
        <v>60</v>
      </c>
      <c r="E140" s="34" t="s">
        <v>1894</v>
      </c>
      <c r="F140" s="34"/>
      <c r="G140" s="34"/>
      <c r="H140" s="34"/>
      <c r="I140" s="34"/>
      <c r="J140" s="317" t="str">
        <f>+J136</f>
        <v>PLATA</v>
      </c>
      <c r="K140" s="34" t="str">
        <f>+K126</f>
        <v>nuevo</v>
      </c>
      <c r="L140" s="129">
        <f>4+1+1+1</f>
        <v>7</v>
      </c>
      <c r="O140" s="34" t="str">
        <f>+O124</f>
        <v>ACTIVO FIJO</v>
      </c>
      <c r="P140" s="34"/>
      <c r="W140" s="196">
        <v>152.4</v>
      </c>
      <c r="X140" s="197">
        <f t="shared" si="17"/>
        <v>1066.8</v>
      </c>
      <c r="Y140" s="282"/>
      <c r="Z140"/>
      <c r="AA140"/>
      <c r="AB140"/>
      <c r="AC140"/>
      <c r="AD140"/>
      <c r="AE140"/>
      <c r="AF140"/>
      <c r="AG140"/>
      <c r="AH140"/>
      <c r="AI140"/>
      <c r="AJ140"/>
      <c r="AK140"/>
      <c r="AL140"/>
      <c r="AM140"/>
      <c r="AN140"/>
      <c r="AO140"/>
      <c r="AP140"/>
      <c r="AQ140"/>
      <c r="AR140"/>
      <c r="AS140"/>
      <c r="AT140"/>
      <c r="AU140"/>
      <c r="AV140"/>
      <c r="AW140"/>
      <c r="AX140"/>
      <c r="AY140"/>
      <c r="AZ140"/>
      <c r="BA140"/>
      <c r="BB140"/>
      <c r="BC140" s="66"/>
    </row>
    <row r="141" spans="1:55" s="35" customFormat="1">
      <c r="A141"/>
      <c r="C141" s="38" t="s">
        <v>1842</v>
      </c>
      <c r="D141" s="36" t="s">
        <v>60</v>
      </c>
      <c r="E141" s="34" t="s">
        <v>1895</v>
      </c>
      <c r="F141" s="34"/>
      <c r="G141" s="34"/>
      <c r="H141" s="34"/>
      <c r="I141" s="34"/>
      <c r="J141" s="317" t="str">
        <f>+J136</f>
        <v>PLATA</v>
      </c>
      <c r="K141" s="34" t="str">
        <f>+K138</f>
        <v>nuevo</v>
      </c>
      <c r="L141" s="129">
        <v>3</v>
      </c>
      <c r="O141" s="34" t="str">
        <f>+O124</f>
        <v>ACTIVO FIJO</v>
      </c>
      <c r="P141" s="34"/>
      <c r="W141" s="196">
        <v>152.4</v>
      </c>
      <c r="X141" s="197">
        <f t="shared" si="17"/>
        <v>457.20000000000005</v>
      </c>
      <c r="Y141" s="282"/>
      <c r="Z141"/>
      <c r="AA141"/>
      <c r="AB141"/>
      <c r="AC141"/>
      <c r="AD141"/>
      <c r="AE141"/>
      <c r="AF141"/>
      <c r="AG141"/>
      <c r="AH141"/>
      <c r="AI141"/>
      <c r="AJ141"/>
      <c r="AK141"/>
      <c r="AL141"/>
      <c r="AM141"/>
      <c r="AN141"/>
      <c r="AO141"/>
      <c r="AP141"/>
      <c r="AQ141"/>
      <c r="AR141"/>
      <c r="AS141"/>
      <c r="AT141"/>
      <c r="AU141"/>
      <c r="AV141"/>
      <c r="AW141"/>
      <c r="AX141"/>
      <c r="AY141"/>
      <c r="AZ141"/>
      <c r="BA141"/>
      <c r="BB141"/>
      <c r="BC141" s="66"/>
    </row>
    <row r="142" spans="1:55" s="35" customFormat="1">
      <c r="A142"/>
      <c r="C142" s="38" t="s">
        <v>1843</v>
      </c>
      <c r="D142" s="36" t="str">
        <f>+D141</f>
        <v>4.1.1.4.01</v>
      </c>
      <c r="E142" s="34" t="s">
        <v>1896</v>
      </c>
      <c r="F142" s="34"/>
      <c r="G142" s="34"/>
      <c r="H142" s="34"/>
      <c r="I142" s="34"/>
      <c r="J142" s="317" t="str">
        <f>+J137</f>
        <v>PLATA</v>
      </c>
      <c r="K142" s="34" t="str">
        <f>+K134</f>
        <v>nuevo</v>
      </c>
      <c r="L142" s="129">
        <v>4</v>
      </c>
      <c r="O142" s="34" t="str">
        <f>+O122</f>
        <v>ACTIVO FIJO</v>
      </c>
      <c r="P142" s="34"/>
      <c r="W142" s="196">
        <v>152.4</v>
      </c>
      <c r="X142" s="197">
        <f t="shared" si="17"/>
        <v>609.6</v>
      </c>
      <c r="Y142" s="282"/>
      <c r="Z142"/>
      <c r="AA142"/>
      <c r="AB142"/>
      <c r="AC142"/>
      <c r="AD142"/>
      <c r="AE142"/>
      <c r="AF142"/>
      <c r="AG142"/>
      <c r="AH142"/>
      <c r="AI142"/>
      <c r="AJ142"/>
      <c r="AK142"/>
      <c r="AL142"/>
      <c r="AM142"/>
      <c r="AN142"/>
      <c r="AO142"/>
      <c r="AP142"/>
      <c r="AQ142"/>
      <c r="AR142"/>
      <c r="AS142"/>
      <c r="AT142"/>
      <c r="AU142"/>
      <c r="AV142"/>
      <c r="AW142"/>
      <c r="AX142"/>
      <c r="AY142"/>
      <c r="AZ142"/>
      <c r="BA142"/>
      <c r="BB142"/>
      <c r="BC142" s="66"/>
    </row>
    <row r="143" spans="1:55" s="35" customFormat="1">
      <c r="A143"/>
      <c r="C143" s="38" t="s">
        <v>1844</v>
      </c>
      <c r="D143" s="36" t="s">
        <v>60</v>
      </c>
      <c r="E143" s="34" t="s">
        <v>1897</v>
      </c>
      <c r="F143" s="34"/>
      <c r="G143" s="34"/>
      <c r="H143" s="34"/>
      <c r="I143" s="34"/>
      <c r="J143" s="317" t="str">
        <f>+J136</f>
        <v>PLATA</v>
      </c>
      <c r="K143" s="34" t="str">
        <f>+K136</f>
        <v>nuevo</v>
      </c>
      <c r="L143" s="129">
        <v>7</v>
      </c>
      <c r="O143" s="34" t="str">
        <f>+O123</f>
        <v>ACTIVO FIJO</v>
      </c>
      <c r="P143" s="34"/>
      <c r="W143" s="196">
        <v>152.4</v>
      </c>
      <c r="X143" s="197">
        <f t="shared" si="17"/>
        <v>1066.8</v>
      </c>
      <c r="Y143" s="282"/>
      <c r="Z143"/>
      <c r="AA143"/>
      <c r="AB143"/>
      <c r="AC143"/>
      <c r="AD143"/>
      <c r="AE143"/>
      <c r="AF143"/>
      <c r="AG143"/>
      <c r="AH143"/>
      <c r="AI143"/>
      <c r="AJ143"/>
      <c r="AK143"/>
      <c r="AL143"/>
      <c r="AM143"/>
      <c r="AN143"/>
      <c r="AO143"/>
      <c r="AP143"/>
      <c r="AQ143"/>
      <c r="AR143"/>
      <c r="AS143"/>
      <c r="AT143"/>
      <c r="AU143"/>
      <c r="AV143"/>
      <c r="AW143"/>
      <c r="AX143"/>
      <c r="AY143"/>
      <c r="AZ143"/>
      <c r="BA143"/>
      <c r="BB143"/>
      <c r="BC143" s="66"/>
    </row>
    <row r="144" spans="1:55" s="35" customFormat="1">
      <c r="A144"/>
      <c r="C144" s="38" t="s">
        <v>1845</v>
      </c>
      <c r="D144" s="36" t="s">
        <v>60</v>
      </c>
      <c r="E144" s="34" t="s">
        <v>1898</v>
      </c>
      <c r="F144" s="34"/>
      <c r="G144" s="34"/>
      <c r="H144" s="34"/>
      <c r="I144" s="34"/>
      <c r="J144" s="317" t="str">
        <f>+J138</f>
        <v>PLATA</v>
      </c>
      <c r="K144" s="34" t="str">
        <f>+K137</f>
        <v>nuevo</v>
      </c>
      <c r="L144" s="129">
        <v>4</v>
      </c>
      <c r="O144" s="34" t="str">
        <f>+O134</f>
        <v>ACTIVO FIJO</v>
      </c>
      <c r="P144" s="34"/>
      <c r="W144" s="196">
        <v>152.4</v>
      </c>
      <c r="X144" s="197">
        <f t="shared" si="17"/>
        <v>609.6</v>
      </c>
      <c r="Y144" s="282"/>
      <c r="Z144"/>
      <c r="AA144"/>
      <c r="AB144"/>
      <c r="AC144"/>
      <c r="AD144"/>
      <c r="AE144"/>
      <c r="AF144"/>
      <c r="AG144"/>
      <c r="AH144"/>
      <c r="AI144"/>
      <c r="AJ144"/>
      <c r="AK144"/>
      <c r="AL144"/>
      <c r="AM144"/>
      <c r="AN144"/>
      <c r="AO144"/>
      <c r="AP144"/>
      <c r="AQ144"/>
      <c r="AR144"/>
      <c r="AS144"/>
      <c r="AT144"/>
      <c r="AU144"/>
      <c r="AV144"/>
      <c r="AW144"/>
      <c r="AX144"/>
      <c r="AY144"/>
      <c r="AZ144"/>
      <c r="BA144"/>
      <c r="BB144"/>
      <c r="BC144" s="66"/>
    </row>
    <row r="145" spans="1:55" s="35" customFormat="1">
      <c r="A145"/>
      <c r="C145" s="38" t="s">
        <v>1846</v>
      </c>
      <c r="D145" s="36" t="s">
        <v>60</v>
      </c>
      <c r="E145" s="34" t="s">
        <v>1899</v>
      </c>
      <c r="F145" s="34"/>
      <c r="G145" s="34"/>
      <c r="H145" s="34"/>
      <c r="I145" s="34"/>
      <c r="J145" s="317" t="str">
        <f>+J139</f>
        <v>PLATA</v>
      </c>
      <c r="K145" s="34" t="str">
        <f>+K138</f>
        <v>nuevo</v>
      </c>
      <c r="L145" s="129">
        <f>8+3</f>
        <v>11</v>
      </c>
      <c r="O145" s="34" t="str">
        <f>+O135</f>
        <v>ACTIVO FIJO</v>
      </c>
      <c r="P145" s="34"/>
      <c r="W145" s="196">
        <v>152.4</v>
      </c>
      <c r="X145" s="197">
        <f>+W145*L145</f>
        <v>1676.4</v>
      </c>
      <c r="Y145" s="282">
        <f>1000*60</f>
        <v>60000</v>
      </c>
      <c r="Z145"/>
      <c r="AA145"/>
      <c r="AB145"/>
      <c r="AC145"/>
      <c r="AD145"/>
      <c r="AE145"/>
      <c r="AF145"/>
      <c r="AG145"/>
      <c r="AH145"/>
      <c r="AI145"/>
      <c r="AJ145"/>
      <c r="AK145"/>
      <c r="AL145"/>
      <c r="AM145"/>
      <c r="AN145"/>
      <c r="AO145"/>
      <c r="AP145"/>
      <c r="AQ145"/>
      <c r="AR145"/>
      <c r="AS145"/>
      <c r="AT145"/>
      <c r="AU145"/>
      <c r="AV145"/>
      <c r="AW145"/>
      <c r="AX145"/>
      <c r="AY145"/>
      <c r="AZ145"/>
      <c r="BA145"/>
      <c r="BB145"/>
      <c r="BC145" s="66"/>
    </row>
    <row r="146" spans="1:55" s="35" customFormat="1">
      <c r="A146"/>
      <c r="C146" s="38" t="s">
        <v>1847</v>
      </c>
      <c r="D146" s="36" t="s">
        <v>60</v>
      </c>
      <c r="E146" s="34" t="s">
        <v>1900</v>
      </c>
      <c r="F146" s="34"/>
      <c r="G146" s="34"/>
      <c r="H146" s="34"/>
      <c r="I146" s="34"/>
      <c r="J146" s="317" t="str">
        <f>+J136</f>
        <v>PLATA</v>
      </c>
      <c r="K146" s="34" t="str">
        <f>+K139</f>
        <v>nuevo</v>
      </c>
      <c r="L146" s="129">
        <f>4+3</f>
        <v>7</v>
      </c>
      <c r="O146" s="34" t="str">
        <f>+O124</f>
        <v>ACTIVO FIJO</v>
      </c>
      <c r="P146" s="34"/>
      <c r="W146" s="196">
        <v>152.4</v>
      </c>
      <c r="X146" s="197">
        <f t="shared" si="17"/>
        <v>1066.8</v>
      </c>
      <c r="Y146" s="282"/>
      <c r="Z146"/>
      <c r="AA146"/>
      <c r="AB146"/>
      <c r="AC146"/>
      <c r="AD146"/>
      <c r="AE146"/>
      <c r="AF146"/>
      <c r="AG146"/>
      <c r="AH146"/>
      <c r="AI146"/>
      <c r="AJ146"/>
      <c r="AK146"/>
      <c r="AL146"/>
      <c r="AM146"/>
      <c r="AN146"/>
      <c r="AO146"/>
      <c r="AP146"/>
      <c r="AQ146"/>
      <c r="AR146"/>
      <c r="AS146"/>
      <c r="AT146"/>
      <c r="AU146"/>
      <c r="AV146"/>
      <c r="AW146"/>
      <c r="AX146"/>
      <c r="AY146"/>
      <c r="AZ146"/>
      <c r="BA146"/>
      <c r="BB146"/>
      <c r="BC146" s="66"/>
    </row>
    <row r="147" spans="1:55" s="35" customFormat="1">
      <c r="A147"/>
      <c r="C147" s="38" t="s">
        <v>1848</v>
      </c>
      <c r="D147" s="36" t="s">
        <v>60</v>
      </c>
      <c r="E147" s="34" t="s">
        <v>1901</v>
      </c>
      <c r="F147" s="34"/>
      <c r="G147" s="34"/>
      <c r="H147" s="34"/>
      <c r="I147" s="34"/>
      <c r="J147" s="317" t="str">
        <f>+J137</f>
        <v>PLATA</v>
      </c>
      <c r="K147" s="34" t="str">
        <f>+K140</f>
        <v>nuevo</v>
      </c>
      <c r="L147" s="129">
        <v>4</v>
      </c>
      <c r="O147" s="34" t="str">
        <f>+O125</f>
        <v>ACTIVO FIJO</v>
      </c>
      <c r="P147" s="34"/>
      <c r="W147" s="196">
        <v>152.4</v>
      </c>
      <c r="X147" s="197">
        <f t="shared" si="17"/>
        <v>609.6</v>
      </c>
      <c r="Y147" s="282"/>
      <c r="Z147"/>
      <c r="AA147"/>
      <c r="AB147"/>
      <c r="AC147"/>
      <c r="AD147"/>
      <c r="AE147"/>
      <c r="AF147"/>
      <c r="AG147"/>
      <c r="AH147"/>
      <c r="AI147"/>
      <c r="AJ147"/>
      <c r="AK147"/>
      <c r="AL147"/>
      <c r="AM147"/>
      <c r="AN147"/>
      <c r="AO147"/>
      <c r="AP147"/>
      <c r="AQ147"/>
      <c r="AR147"/>
      <c r="AS147"/>
      <c r="AT147"/>
      <c r="AU147"/>
      <c r="AV147"/>
      <c r="AW147"/>
      <c r="AX147"/>
      <c r="AY147"/>
      <c r="AZ147"/>
      <c r="BA147"/>
      <c r="BB147"/>
      <c r="BC147" s="66"/>
    </row>
    <row r="148" spans="1:55" s="35" customFormat="1">
      <c r="A148"/>
      <c r="C148" s="38" t="s">
        <v>1849</v>
      </c>
      <c r="D148" s="36" t="s">
        <v>60</v>
      </c>
      <c r="E148" s="34" t="s">
        <v>1902</v>
      </c>
      <c r="F148" s="34"/>
      <c r="G148" s="34"/>
      <c r="H148" s="34"/>
      <c r="I148" s="34"/>
      <c r="J148" s="317" t="str">
        <f>+J146</f>
        <v>PLATA</v>
      </c>
      <c r="K148" s="34" t="str">
        <f>+K144</f>
        <v>nuevo</v>
      </c>
      <c r="L148" s="129">
        <v>4</v>
      </c>
      <c r="O148" s="34" t="str">
        <f>+O139</f>
        <v>ACTIVO FIJO</v>
      </c>
      <c r="P148" s="34"/>
      <c r="W148" s="196">
        <v>152.4</v>
      </c>
      <c r="X148" s="197">
        <f t="shared" si="17"/>
        <v>609.6</v>
      </c>
      <c r="Y148" s="282"/>
      <c r="Z148"/>
      <c r="AA148"/>
      <c r="AB148"/>
      <c r="AC148"/>
      <c r="AD148"/>
      <c r="AE148"/>
      <c r="AF148"/>
      <c r="AG148"/>
      <c r="AH148"/>
      <c r="AI148"/>
      <c r="AJ148"/>
      <c r="AK148"/>
      <c r="AL148"/>
      <c r="AM148"/>
      <c r="AN148"/>
      <c r="AO148"/>
      <c r="AP148"/>
      <c r="AQ148"/>
      <c r="AR148"/>
      <c r="AS148"/>
      <c r="AT148"/>
      <c r="AU148"/>
      <c r="AV148"/>
      <c r="AW148"/>
      <c r="AX148"/>
      <c r="AY148"/>
      <c r="AZ148"/>
      <c r="BA148"/>
      <c r="BB148"/>
      <c r="BC148" s="66"/>
    </row>
    <row r="149" spans="1:55" s="35" customFormat="1">
      <c r="A149"/>
      <c r="C149" s="38" t="s">
        <v>1850</v>
      </c>
      <c r="D149" s="36" t="s">
        <v>60</v>
      </c>
      <c r="E149" s="34" t="s">
        <v>1903</v>
      </c>
      <c r="F149" s="34"/>
      <c r="G149" s="34"/>
      <c r="H149" s="34"/>
      <c r="I149" s="34"/>
      <c r="J149" s="317" t="str">
        <f>+J139</f>
        <v>PLATA</v>
      </c>
      <c r="K149" s="34" t="str">
        <f>+K143</f>
        <v>nuevo</v>
      </c>
      <c r="L149" s="129">
        <v>1</v>
      </c>
      <c r="O149" s="34" t="str">
        <f>+O141</f>
        <v>ACTIVO FIJO</v>
      </c>
      <c r="P149" s="34"/>
      <c r="W149" s="196">
        <v>152.4</v>
      </c>
      <c r="X149" s="197">
        <f t="shared" si="17"/>
        <v>152.4</v>
      </c>
      <c r="Y149" s="282"/>
      <c r="Z149"/>
      <c r="AA149"/>
      <c r="AB149"/>
      <c r="AC149"/>
      <c r="AD149"/>
      <c r="AE149"/>
      <c r="AF149"/>
      <c r="AG149"/>
      <c r="AH149"/>
      <c r="AI149"/>
      <c r="AJ149"/>
      <c r="AK149"/>
      <c r="AL149"/>
      <c r="AM149"/>
      <c r="AN149"/>
      <c r="AO149"/>
      <c r="AP149"/>
      <c r="AQ149"/>
      <c r="AR149"/>
      <c r="AS149"/>
      <c r="AT149"/>
      <c r="AU149"/>
      <c r="AV149"/>
      <c r="AW149"/>
      <c r="AX149"/>
      <c r="AY149"/>
      <c r="AZ149"/>
      <c r="BA149"/>
      <c r="BB149"/>
      <c r="BC149" s="66"/>
    </row>
    <row r="150" spans="1:55" s="35" customFormat="1">
      <c r="A150"/>
      <c r="C150" s="38" t="s">
        <v>680</v>
      </c>
      <c r="D150" s="36" t="s">
        <v>60</v>
      </c>
      <c r="E150" s="34" t="s">
        <v>1976</v>
      </c>
      <c r="F150" s="34"/>
      <c r="G150" s="34"/>
      <c r="H150" s="34"/>
      <c r="I150" s="34"/>
      <c r="J150" s="317" t="str">
        <f>+J143</f>
        <v>PLATA</v>
      </c>
      <c r="K150" s="34" t="str">
        <f>+K146</f>
        <v>nuevo</v>
      </c>
      <c r="L150" s="129">
        <v>3</v>
      </c>
      <c r="O150" s="34" t="str">
        <f>+O142</f>
        <v>ACTIVO FIJO</v>
      </c>
      <c r="P150" s="34"/>
      <c r="W150" s="196">
        <v>152.4</v>
      </c>
      <c r="X150" s="197">
        <f t="shared" si="17"/>
        <v>457.20000000000005</v>
      </c>
      <c r="Y150" s="282"/>
      <c r="Z150"/>
      <c r="AA150"/>
      <c r="AB150"/>
      <c r="AC150"/>
      <c r="AD150"/>
      <c r="AE150"/>
      <c r="AF150"/>
      <c r="AG150"/>
      <c r="AH150"/>
      <c r="AI150"/>
      <c r="AJ150"/>
      <c r="AK150"/>
      <c r="AL150"/>
      <c r="AM150"/>
      <c r="AN150"/>
      <c r="AO150"/>
      <c r="AP150"/>
      <c r="AQ150"/>
      <c r="AR150"/>
      <c r="AS150"/>
      <c r="AT150"/>
      <c r="AU150"/>
      <c r="AV150"/>
      <c r="AW150"/>
      <c r="AX150"/>
      <c r="AY150"/>
      <c r="AZ150"/>
      <c r="BA150"/>
      <c r="BB150"/>
      <c r="BC150" s="66"/>
    </row>
    <row r="151" spans="1:55" s="35" customFormat="1">
      <c r="A151"/>
      <c r="C151" s="38" t="s">
        <v>681</v>
      </c>
      <c r="D151" s="36" t="s">
        <v>60</v>
      </c>
      <c r="E151" s="34" t="s">
        <v>1890</v>
      </c>
      <c r="F151" s="34"/>
      <c r="G151" s="34"/>
      <c r="H151" s="34"/>
      <c r="I151" s="34"/>
      <c r="J151" s="317" t="str">
        <f>+J135</f>
        <v>PLATA</v>
      </c>
      <c r="K151" s="34" t="str">
        <f>+K134</f>
        <v>nuevo</v>
      </c>
      <c r="L151" s="129">
        <v>2</v>
      </c>
      <c r="O151" s="34" t="str">
        <f>+O124</f>
        <v>ACTIVO FIJO</v>
      </c>
      <c r="P151" s="34"/>
      <c r="W151" s="196">
        <v>152.4</v>
      </c>
      <c r="X151" s="197">
        <f t="shared" si="17"/>
        <v>304.8</v>
      </c>
      <c r="Y151" s="282"/>
      <c r="Z151"/>
      <c r="AA151"/>
      <c r="AB151"/>
      <c r="AC151"/>
      <c r="AD151"/>
      <c r="AE151"/>
      <c r="AF151"/>
      <c r="AG151"/>
      <c r="AH151"/>
      <c r="AI151"/>
      <c r="AJ151"/>
      <c r="AK151"/>
      <c r="AL151"/>
      <c r="AM151"/>
      <c r="AN151"/>
      <c r="AO151"/>
      <c r="AP151"/>
      <c r="AQ151"/>
      <c r="AR151"/>
      <c r="AS151"/>
      <c r="AT151"/>
      <c r="AU151"/>
      <c r="AV151"/>
      <c r="AW151"/>
      <c r="AX151"/>
      <c r="AY151"/>
      <c r="AZ151"/>
      <c r="BA151"/>
      <c r="BB151"/>
      <c r="BC151" s="66"/>
    </row>
    <row r="152" spans="1:55" s="35" customFormat="1">
      <c r="A152"/>
      <c r="C152" s="38" t="s">
        <v>682</v>
      </c>
      <c r="D152" s="36" t="s">
        <v>60</v>
      </c>
      <c r="E152" s="34" t="s">
        <v>1891</v>
      </c>
      <c r="F152" s="34"/>
      <c r="G152" s="34"/>
      <c r="H152" s="34"/>
      <c r="I152" s="34"/>
      <c r="J152" s="317" t="str">
        <f>+J135</f>
        <v>PLATA</v>
      </c>
      <c r="K152" s="34" t="str">
        <f>+K124</f>
        <v>nuevo</v>
      </c>
      <c r="L152" s="129">
        <v>4</v>
      </c>
      <c r="O152" s="34" t="str">
        <f>+O125</f>
        <v>ACTIVO FIJO</v>
      </c>
      <c r="P152" s="34"/>
      <c r="W152" s="196">
        <v>152.4</v>
      </c>
      <c r="X152" s="197">
        <f t="shared" si="17"/>
        <v>609.6</v>
      </c>
      <c r="Y152" s="282"/>
      <c r="Z152"/>
      <c r="AA152"/>
      <c r="AB152"/>
      <c r="AC152"/>
      <c r="AD152"/>
      <c r="AE152"/>
      <c r="AF152"/>
      <c r="AG152"/>
      <c r="AH152"/>
      <c r="AI152"/>
      <c r="AJ152"/>
      <c r="AK152"/>
      <c r="AL152"/>
      <c r="AM152"/>
      <c r="AN152"/>
      <c r="AO152"/>
      <c r="AP152"/>
      <c r="AQ152"/>
      <c r="AR152"/>
      <c r="AS152"/>
      <c r="AT152"/>
      <c r="AU152"/>
      <c r="AV152"/>
      <c r="AW152"/>
      <c r="AX152"/>
      <c r="AY152"/>
      <c r="AZ152"/>
      <c r="BA152"/>
      <c r="BB152"/>
      <c r="BC152" s="66"/>
    </row>
    <row r="153" spans="1:55" s="35" customFormat="1">
      <c r="A153"/>
      <c r="C153" s="38" t="s">
        <v>683</v>
      </c>
      <c r="D153" s="36" t="s">
        <v>60</v>
      </c>
      <c r="E153" s="34" t="s">
        <v>1904</v>
      </c>
      <c r="F153" s="34"/>
      <c r="G153" s="34"/>
      <c r="H153" s="34"/>
      <c r="I153" s="34"/>
      <c r="J153" s="317" t="str">
        <f>+J141</f>
        <v>PLATA</v>
      </c>
      <c r="K153" s="34" t="str">
        <f>+K143</f>
        <v>nuevo</v>
      </c>
      <c r="L153" s="129">
        <f>6+9+1</f>
        <v>16</v>
      </c>
      <c r="O153" s="34" t="str">
        <f>+O138</f>
        <v>ACTIVO FIJO</v>
      </c>
      <c r="P153" s="34"/>
      <c r="W153" s="196">
        <v>152.4</v>
      </c>
      <c r="X153" s="197">
        <f t="shared" si="17"/>
        <v>2438.4</v>
      </c>
      <c r="Y153" s="282"/>
      <c r="Z153"/>
      <c r="AA153"/>
      <c r="AB153"/>
      <c r="AC153"/>
      <c r="AD153"/>
      <c r="AE153"/>
      <c r="AF153"/>
      <c r="AG153"/>
      <c r="AH153"/>
      <c r="AI153"/>
      <c r="AJ153"/>
      <c r="AK153"/>
      <c r="AL153"/>
      <c r="AM153"/>
      <c r="AN153"/>
      <c r="AO153"/>
      <c r="AP153"/>
      <c r="AQ153"/>
      <c r="AR153"/>
      <c r="AS153"/>
      <c r="AT153"/>
      <c r="AU153"/>
      <c r="AV153"/>
      <c r="AW153"/>
      <c r="AX153"/>
      <c r="AY153"/>
      <c r="AZ153"/>
      <c r="BA153"/>
      <c r="BB153"/>
      <c r="BC153" s="66"/>
    </row>
    <row r="154" spans="1:55" s="35" customFormat="1">
      <c r="A154"/>
      <c r="C154" s="38" t="s">
        <v>684</v>
      </c>
      <c r="D154" s="36" t="s">
        <v>60</v>
      </c>
      <c r="E154" s="34" t="s">
        <v>1905</v>
      </c>
      <c r="F154" s="34"/>
      <c r="G154" s="34"/>
      <c r="H154" s="34"/>
      <c r="I154" s="34"/>
      <c r="J154" s="317" t="str">
        <f>+J144</f>
        <v>PLATA</v>
      </c>
      <c r="K154" s="34" t="str">
        <f>+K146</f>
        <v>nuevo</v>
      </c>
      <c r="L154" s="129">
        <v>4</v>
      </c>
      <c r="O154" s="34" t="str">
        <f>+O143</f>
        <v>ACTIVO FIJO</v>
      </c>
      <c r="P154" s="34"/>
      <c r="W154" s="196">
        <v>152.4</v>
      </c>
      <c r="X154" s="197">
        <f t="shared" si="17"/>
        <v>609.6</v>
      </c>
      <c r="Y154" s="282"/>
      <c r="Z154"/>
      <c r="AA154"/>
      <c r="AB154"/>
      <c r="AC154"/>
      <c r="AD154"/>
      <c r="AE154"/>
      <c r="AF154"/>
      <c r="AG154"/>
      <c r="AH154"/>
      <c r="AI154"/>
      <c r="AJ154"/>
      <c r="AK154"/>
      <c r="AL154"/>
      <c r="AM154"/>
      <c r="AN154"/>
      <c r="AO154"/>
      <c r="AP154"/>
      <c r="AQ154"/>
      <c r="AR154"/>
      <c r="AS154"/>
      <c r="AT154"/>
      <c r="AU154"/>
      <c r="AV154"/>
      <c r="AW154"/>
      <c r="AX154"/>
      <c r="AY154"/>
      <c r="AZ154"/>
      <c r="BA154"/>
      <c r="BB154"/>
      <c r="BC154" s="66"/>
    </row>
    <row r="155" spans="1:55" s="35" customFormat="1">
      <c r="A155"/>
      <c r="C155" s="38" t="s">
        <v>685</v>
      </c>
      <c r="D155" s="36" t="s">
        <v>60</v>
      </c>
      <c r="E155" s="34" t="s">
        <v>1906</v>
      </c>
      <c r="F155" s="34"/>
      <c r="G155" s="34"/>
      <c r="H155" s="34"/>
      <c r="I155" s="34"/>
      <c r="J155" s="317" t="str">
        <f>+J152</f>
        <v>PLATA</v>
      </c>
      <c r="K155" s="34" t="str">
        <f>+K151</f>
        <v>nuevo</v>
      </c>
      <c r="L155" s="129">
        <v>16</v>
      </c>
      <c r="O155" s="34" t="str">
        <f>+O147</f>
        <v>ACTIVO FIJO</v>
      </c>
      <c r="P155" s="34"/>
      <c r="W155" s="196">
        <v>152.4</v>
      </c>
      <c r="X155" s="197">
        <f t="shared" si="17"/>
        <v>2438.4</v>
      </c>
      <c r="Y155" s="282"/>
      <c r="Z155"/>
      <c r="AA155"/>
      <c r="AB155"/>
      <c r="AC155"/>
      <c r="AD155"/>
      <c r="AE155"/>
      <c r="AF155"/>
      <c r="AG155"/>
      <c r="AH155"/>
      <c r="AI155"/>
      <c r="AJ155"/>
      <c r="AK155"/>
      <c r="AL155"/>
      <c r="AM155"/>
      <c r="AN155"/>
      <c r="AO155"/>
      <c r="AP155"/>
      <c r="AQ155"/>
      <c r="AR155"/>
      <c r="AS155"/>
      <c r="AT155"/>
      <c r="AU155"/>
      <c r="AV155"/>
      <c r="AW155"/>
      <c r="AX155"/>
      <c r="AY155"/>
      <c r="AZ155"/>
      <c r="BA155"/>
      <c r="BB155"/>
      <c r="BC155" s="66"/>
    </row>
    <row r="156" spans="1:55" s="35" customFormat="1">
      <c r="A156"/>
      <c r="C156" s="38" t="s">
        <v>686</v>
      </c>
      <c r="D156" s="36" t="s">
        <v>60</v>
      </c>
      <c r="E156" s="34" t="s">
        <v>1907</v>
      </c>
      <c r="F156" s="34"/>
      <c r="G156" s="34"/>
      <c r="H156" s="34"/>
      <c r="I156" s="34"/>
      <c r="J156" s="317" t="str">
        <f>+J153</f>
        <v>PLATA</v>
      </c>
      <c r="K156" s="34" t="str">
        <f>+K149</f>
        <v>nuevo</v>
      </c>
      <c r="L156" s="129">
        <v>15</v>
      </c>
      <c r="O156" s="34" t="str">
        <f>+O148</f>
        <v>ACTIVO FIJO</v>
      </c>
      <c r="P156" s="34"/>
      <c r="W156" s="196">
        <v>152.4</v>
      </c>
      <c r="X156" s="197">
        <f t="shared" si="17"/>
        <v>2286</v>
      </c>
      <c r="Y156" s="282"/>
      <c r="Z156"/>
      <c r="AA156"/>
      <c r="AB156"/>
      <c r="AC156"/>
      <c r="AD156"/>
      <c r="AE156"/>
      <c r="AF156"/>
      <c r="AG156"/>
      <c r="AH156"/>
      <c r="AI156"/>
      <c r="AJ156"/>
      <c r="AK156"/>
      <c r="AL156"/>
      <c r="AM156"/>
      <c r="AN156"/>
      <c r="AO156"/>
      <c r="AP156"/>
      <c r="AQ156"/>
      <c r="AR156"/>
      <c r="AS156"/>
      <c r="AT156"/>
      <c r="AU156"/>
      <c r="AV156"/>
      <c r="AW156"/>
      <c r="AX156"/>
      <c r="AY156"/>
      <c r="AZ156"/>
      <c r="BA156"/>
      <c r="BB156"/>
      <c r="BC156" s="66"/>
    </row>
    <row r="157" spans="1:55" s="35" customFormat="1">
      <c r="A157"/>
      <c r="C157" s="38" t="s">
        <v>687</v>
      </c>
      <c r="D157" s="36" t="s">
        <v>60</v>
      </c>
      <c r="E157" s="34" t="s">
        <v>1908</v>
      </c>
      <c r="F157" s="34"/>
      <c r="G157" s="34"/>
      <c r="H157" s="34"/>
      <c r="I157" s="34"/>
      <c r="J157" s="317" t="str">
        <f>+J155</f>
        <v>PLATA</v>
      </c>
      <c r="K157" s="34" t="str">
        <f>+K149</f>
        <v>nuevo</v>
      </c>
      <c r="L157" s="129">
        <v>3</v>
      </c>
      <c r="O157" s="34" t="str">
        <f>+O149</f>
        <v>ACTIVO FIJO</v>
      </c>
      <c r="P157" s="34"/>
      <c r="W157" s="196">
        <v>152.4</v>
      </c>
      <c r="X157" s="197">
        <f t="shared" si="17"/>
        <v>457.20000000000005</v>
      </c>
      <c r="Y157" s="282"/>
      <c r="Z157"/>
      <c r="AA157"/>
      <c r="AB157"/>
      <c r="AC157"/>
      <c r="AD157"/>
      <c r="AE157"/>
      <c r="AF157"/>
      <c r="AG157"/>
      <c r="AH157"/>
      <c r="AI157"/>
      <c r="AJ157"/>
      <c r="AK157"/>
      <c r="AL157"/>
      <c r="AM157"/>
      <c r="AN157"/>
      <c r="AO157"/>
      <c r="AP157"/>
      <c r="AQ157"/>
      <c r="AR157"/>
      <c r="AS157"/>
      <c r="AT157"/>
      <c r="AU157"/>
      <c r="AV157"/>
      <c r="AW157"/>
      <c r="AX157"/>
      <c r="AY157"/>
      <c r="AZ157"/>
      <c r="BA157"/>
      <c r="BB157"/>
      <c r="BC157" s="66"/>
    </row>
    <row r="158" spans="1:55" s="35" customFormat="1">
      <c r="A158"/>
      <c r="C158" s="38" t="s">
        <v>688</v>
      </c>
      <c r="D158" s="36" t="str">
        <f>+D157</f>
        <v>4.1.1.4.01</v>
      </c>
      <c r="E158" s="34" t="s">
        <v>1909</v>
      </c>
      <c r="F158" s="34"/>
      <c r="G158" s="34"/>
      <c r="H158" s="34"/>
      <c r="I158" s="34"/>
      <c r="J158" s="317" t="str">
        <f>+J154</f>
        <v>PLATA</v>
      </c>
      <c r="K158" s="34" t="str">
        <f>+K153</f>
        <v>nuevo</v>
      </c>
      <c r="L158" s="129">
        <v>2</v>
      </c>
      <c r="O158" s="34" t="str">
        <f>+O143</f>
        <v>ACTIVO FIJO</v>
      </c>
      <c r="P158" s="34"/>
      <c r="W158" s="196">
        <v>152.4</v>
      </c>
      <c r="X158" s="197">
        <f t="shared" si="17"/>
        <v>304.8</v>
      </c>
      <c r="Y158" s="282"/>
      <c r="Z158"/>
      <c r="AA158"/>
      <c r="AB158"/>
      <c r="AC158"/>
      <c r="AD158"/>
      <c r="AE158"/>
      <c r="AF158"/>
      <c r="AG158"/>
      <c r="AH158"/>
      <c r="AI158"/>
      <c r="AJ158"/>
      <c r="AK158"/>
      <c r="AL158"/>
      <c r="AM158"/>
      <c r="AN158"/>
      <c r="AO158"/>
      <c r="AP158"/>
      <c r="AQ158"/>
      <c r="AR158"/>
      <c r="AS158"/>
      <c r="AT158"/>
      <c r="AU158"/>
      <c r="AV158"/>
      <c r="AW158"/>
      <c r="AX158"/>
      <c r="AY158"/>
      <c r="AZ158"/>
      <c r="BA158"/>
      <c r="BB158"/>
      <c r="BC158" s="66"/>
    </row>
    <row r="159" spans="1:55" s="35" customFormat="1">
      <c r="A159"/>
      <c r="C159" s="38" t="s">
        <v>689</v>
      </c>
      <c r="D159" s="36" t="s">
        <v>60</v>
      </c>
      <c r="E159" s="34" t="s">
        <v>1892</v>
      </c>
      <c r="F159" s="34"/>
      <c r="G159" s="34"/>
      <c r="H159" s="34"/>
      <c r="I159" s="34"/>
      <c r="J159" s="317" t="str">
        <f>+J152</f>
        <v>PLATA</v>
      </c>
      <c r="K159" s="34" t="str">
        <f>+K154</f>
        <v>nuevo</v>
      </c>
      <c r="L159" s="129">
        <f>14+4</f>
        <v>18</v>
      </c>
      <c r="O159" s="34" t="str">
        <f>+O134</f>
        <v>ACTIVO FIJO</v>
      </c>
      <c r="P159" s="34"/>
      <c r="W159" s="196">
        <v>152.4</v>
      </c>
      <c r="X159" s="197">
        <f t="shared" si="17"/>
        <v>2743.2000000000003</v>
      </c>
      <c r="Y159" s="282"/>
      <c r="Z159"/>
      <c r="AA159"/>
      <c r="AB159"/>
      <c r="AC159"/>
      <c r="AD159"/>
      <c r="AE159"/>
      <c r="AF159"/>
      <c r="AG159"/>
      <c r="AH159"/>
      <c r="AI159"/>
      <c r="AJ159"/>
      <c r="AK159"/>
      <c r="AL159"/>
      <c r="AM159"/>
      <c r="AN159"/>
      <c r="AO159"/>
      <c r="AP159"/>
      <c r="AQ159"/>
      <c r="AR159"/>
      <c r="AS159"/>
      <c r="AT159"/>
      <c r="AU159"/>
      <c r="AV159"/>
      <c r="AW159"/>
      <c r="AX159"/>
      <c r="AY159"/>
      <c r="AZ159"/>
      <c r="BA159"/>
      <c r="BB159"/>
      <c r="BC159" s="66"/>
    </row>
    <row r="160" spans="1:55" s="35" customFormat="1">
      <c r="A160"/>
      <c r="C160" s="38" t="s">
        <v>690</v>
      </c>
      <c r="D160" s="36" t="s">
        <v>60</v>
      </c>
      <c r="E160" s="34" t="s">
        <v>1910</v>
      </c>
      <c r="F160" s="34"/>
      <c r="G160" s="34"/>
      <c r="H160" s="34"/>
      <c r="I160" s="34"/>
      <c r="J160" s="317" t="str">
        <f>+J153</f>
        <v>PLATA</v>
      </c>
      <c r="K160" s="34" t="str">
        <f>+K140</f>
        <v>nuevo</v>
      </c>
      <c r="L160" s="129">
        <f>4+18</f>
        <v>22</v>
      </c>
      <c r="O160" s="34" t="str">
        <f t="shared" ref="O160:O167" si="20">+O143</f>
        <v>ACTIVO FIJO</v>
      </c>
      <c r="P160" s="34"/>
      <c r="W160" s="196">
        <v>152.4</v>
      </c>
      <c r="X160" s="197">
        <f t="shared" si="17"/>
        <v>3352.8</v>
      </c>
      <c r="Y160" s="282"/>
      <c r="Z160"/>
      <c r="AA160"/>
      <c r="AB160"/>
      <c r="AC160"/>
      <c r="AD160"/>
      <c r="AE160"/>
      <c r="AF160"/>
      <c r="AG160"/>
      <c r="AH160"/>
      <c r="AI160"/>
      <c r="AJ160"/>
      <c r="AK160"/>
      <c r="AL160"/>
      <c r="AM160"/>
      <c r="AN160"/>
      <c r="AO160"/>
      <c r="AP160"/>
      <c r="AQ160"/>
      <c r="AR160"/>
      <c r="AS160"/>
      <c r="AT160"/>
      <c r="AU160"/>
      <c r="AV160"/>
      <c r="AW160"/>
      <c r="AX160"/>
      <c r="AY160"/>
      <c r="AZ160"/>
      <c r="BA160"/>
      <c r="BB160"/>
      <c r="BC160" s="66"/>
    </row>
    <row r="161" spans="1:55" s="35" customFormat="1">
      <c r="A161"/>
      <c r="C161" s="38" t="s">
        <v>691</v>
      </c>
      <c r="D161" s="36" t="s">
        <v>60</v>
      </c>
      <c r="E161" s="34" t="s">
        <v>1911</v>
      </c>
      <c r="F161" s="34"/>
      <c r="G161" s="34"/>
      <c r="H161" s="34"/>
      <c r="I161" s="34"/>
      <c r="J161" s="317" t="str">
        <f>+J154</f>
        <v>PLATA</v>
      </c>
      <c r="K161" s="34" t="str">
        <f>+K151</f>
        <v>nuevo</v>
      </c>
      <c r="L161" s="129">
        <v>1</v>
      </c>
      <c r="O161" s="34" t="str">
        <f t="shared" si="20"/>
        <v>ACTIVO FIJO</v>
      </c>
      <c r="P161" s="34"/>
      <c r="W161" s="196">
        <v>152.4</v>
      </c>
      <c r="X161" s="197">
        <f t="shared" si="17"/>
        <v>152.4</v>
      </c>
      <c r="Y161" s="282"/>
      <c r="Z161"/>
      <c r="AA161"/>
      <c r="AB161"/>
      <c r="AC161"/>
      <c r="AD161"/>
      <c r="AE161"/>
      <c r="AF161"/>
      <c r="AG161"/>
      <c r="AH161"/>
      <c r="AI161"/>
      <c r="AJ161"/>
      <c r="AK161"/>
      <c r="AL161"/>
      <c r="AM161"/>
      <c r="AN161"/>
      <c r="AO161"/>
      <c r="AP161"/>
      <c r="AQ161"/>
      <c r="AR161"/>
      <c r="AS161"/>
      <c r="AT161"/>
      <c r="AU161"/>
      <c r="AV161"/>
      <c r="AW161"/>
      <c r="AX161"/>
      <c r="AY161"/>
      <c r="AZ161"/>
      <c r="BA161"/>
      <c r="BB161"/>
      <c r="BC161" s="66"/>
    </row>
    <row r="162" spans="1:55" s="35" customFormat="1">
      <c r="A162"/>
      <c r="C162" s="38" t="s">
        <v>692</v>
      </c>
      <c r="D162" s="36" t="s">
        <v>60</v>
      </c>
      <c r="E162" s="34" t="s">
        <v>1912</v>
      </c>
      <c r="F162" s="34"/>
      <c r="G162" s="34"/>
      <c r="H162" s="34"/>
      <c r="I162" s="34"/>
      <c r="J162" s="317" t="str">
        <f>+J155</f>
        <v>PLATA</v>
      </c>
      <c r="K162" s="34" t="str">
        <f>+K149</f>
        <v>nuevo</v>
      </c>
      <c r="L162" s="129">
        <v>21</v>
      </c>
      <c r="O162" s="34" t="str">
        <f t="shared" si="20"/>
        <v>ACTIVO FIJO</v>
      </c>
      <c r="P162" s="34"/>
      <c r="W162" s="196">
        <v>152.4</v>
      </c>
      <c r="X162" s="197">
        <f t="shared" si="17"/>
        <v>3200.4</v>
      </c>
      <c r="Y162" s="282"/>
      <c r="Z162"/>
      <c r="AA162"/>
      <c r="AB162"/>
      <c r="AC162"/>
      <c r="AD162"/>
      <c r="AE162"/>
      <c r="AF162"/>
      <c r="AG162"/>
      <c r="AH162"/>
      <c r="AI162"/>
      <c r="AJ162"/>
      <c r="AK162"/>
      <c r="AL162"/>
      <c r="AM162"/>
      <c r="AN162"/>
      <c r="AO162"/>
      <c r="AP162"/>
      <c r="AQ162"/>
      <c r="AR162"/>
      <c r="AS162"/>
      <c r="AT162"/>
      <c r="AU162"/>
      <c r="AV162"/>
      <c r="AW162"/>
      <c r="AX162"/>
      <c r="AY162"/>
      <c r="AZ162"/>
      <c r="BA162"/>
      <c r="BB162"/>
      <c r="BC162" s="66"/>
    </row>
    <row r="163" spans="1:55">
      <c r="B163" s="35"/>
      <c r="C163" s="38" t="s">
        <v>693</v>
      </c>
      <c r="D163" s="36" t="s">
        <v>60</v>
      </c>
      <c r="E163" s="34" t="s">
        <v>1913</v>
      </c>
      <c r="F163" s="34"/>
      <c r="G163" s="34"/>
      <c r="H163" s="34"/>
      <c r="I163" s="34"/>
      <c r="J163" s="317" t="str">
        <f>+J162</f>
        <v>PLATA</v>
      </c>
      <c r="K163" s="34" t="str">
        <f>+K158</f>
        <v>nuevo</v>
      </c>
      <c r="L163" s="129">
        <v>14</v>
      </c>
      <c r="M163" s="35"/>
      <c r="N163" s="35"/>
      <c r="O163" s="34" t="str">
        <f t="shared" si="20"/>
        <v>ACTIVO FIJO</v>
      </c>
      <c r="P163" s="34"/>
      <c r="Q163" s="35"/>
      <c r="R163" s="35"/>
      <c r="S163" s="35"/>
      <c r="T163" s="35"/>
      <c r="U163" s="35"/>
      <c r="V163" s="35"/>
      <c r="W163" s="196">
        <v>152.4</v>
      </c>
      <c r="X163" s="197">
        <f t="shared" si="17"/>
        <v>2133.6</v>
      </c>
      <c r="Y163" s="282"/>
    </row>
    <row r="164" spans="1:55" s="35" customFormat="1">
      <c r="A164"/>
      <c r="C164" s="38" t="s">
        <v>694</v>
      </c>
      <c r="D164" s="36" t="s">
        <v>60</v>
      </c>
      <c r="E164" s="34" t="s">
        <v>1914</v>
      </c>
      <c r="F164" s="34"/>
      <c r="G164" s="34"/>
      <c r="H164" s="34"/>
      <c r="I164" s="34"/>
      <c r="J164" s="317" t="str">
        <f>+J156</f>
        <v>PLATA</v>
      </c>
      <c r="K164" s="34" t="str">
        <f>+K158</f>
        <v>nuevo</v>
      </c>
      <c r="L164" s="129">
        <v>8</v>
      </c>
      <c r="O164" s="34" t="str">
        <f t="shared" si="20"/>
        <v>ACTIVO FIJO</v>
      </c>
      <c r="P164" s="34"/>
      <c r="W164" s="196">
        <v>152.4</v>
      </c>
      <c r="X164" s="197">
        <f t="shared" si="17"/>
        <v>1219.2</v>
      </c>
      <c r="Y164" s="282"/>
      <c r="Z164"/>
      <c r="AA164"/>
      <c r="AB164"/>
      <c r="AC164"/>
      <c r="AD164"/>
      <c r="AE164"/>
      <c r="AF164"/>
      <c r="AG164"/>
      <c r="AH164"/>
      <c r="AI164"/>
      <c r="AJ164"/>
      <c r="AK164"/>
      <c r="AL164"/>
      <c r="AM164"/>
      <c r="AN164"/>
      <c r="AO164"/>
      <c r="AP164"/>
      <c r="AQ164"/>
      <c r="AR164"/>
      <c r="AS164"/>
      <c r="AT164"/>
      <c r="AU164"/>
      <c r="AV164"/>
      <c r="AW164"/>
      <c r="AX164"/>
      <c r="AY164"/>
      <c r="AZ164"/>
      <c r="BA164"/>
      <c r="BB164"/>
      <c r="BC164" s="66"/>
    </row>
    <row r="165" spans="1:55" s="35" customFormat="1">
      <c r="A165"/>
      <c r="C165" s="38" t="s">
        <v>695</v>
      </c>
      <c r="D165" s="36" t="s">
        <v>60</v>
      </c>
      <c r="E165" s="34" t="s">
        <v>1915</v>
      </c>
      <c r="F165" s="34"/>
      <c r="G165" s="34"/>
      <c r="H165" s="34"/>
      <c r="I165" s="34"/>
      <c r="J165" s="317" t="str">
        <f>+J160</f>
        <v>PLATA</v>
      </c>
      <c r="K165" s="34" t="str">
        <f>+K157</f>
        <v>nuevo</v>
      </c>
      <c r="L165" s="129">
        <v>5</v>
      </c>
      <c r="O165" s="34" t="str">
        <f t="shared" si="20"/>
        <v>ACTIVO FIJO</v>
      </c>
      <c r="P165" s="34"/>
      <c r="W165" s="196">
        <v>152.4</v>
      </c>
      <c r="X165" s="197">
        <f t="shared" si="17"/>
        <v>762</v>
      </c>
      <c r="Y165" s="282"/>
      <c r="Z165"/>
      <c r="AA165"/>
      <c r="AB165"/>
      <c r="AC165"/>
      <c r="AD165"/>
      <c r="AE165"/>
      <c r="AF165"/>
      <c r="AG165"/>
      <c r="AH165"/>
      <c r="AI165"/>
      <c r="AJ165"/>
      <c r="AK165"/>
      <c r="AL165"/>
      <c r="AM165"/>
      <c r="AN165"/>
      <c r="AO165"/>
      <c r="AP165"/>
      <c r="AQ165"/>
      <c r="AR165"/>
      <c r="AS165"/>
      <c r="AT165"/>
      <c r="AU165"/>
      <c r="AV165"/>
      <c r="AW165"/>
      <c r="AX165"/>
      <c r="AY165"/>
      <c r="AZ165"/>
      <c r="BA165"/>
      <c r="BB165"/>
      <c r="BC165" s="66"/>
    </row>
    <row r="166" spans="1:55" s="35" customFormat="1">
      <c r="A166"/>
      <c r="C166" s="38" t="s">
        <v>696</v>
      </c>
      <c r="D166" s="36" t="s">
        <v>60</v>
      </c>
      <c r="E166" s="34" t="s">
        <v>1916</v>
      </c>
      <c r="F166" s="34"/>
      <c r="G166" s="34"/>
      <c r="H166" s="34"/>
      <c r="I166" s="34"/>
      <c r="J166" s="317" t="str">
        <f>+J154</f>
        <v>PLATA</v>
      </c>
      <c r="K166" s="34" t="str">
        <f>+K154</f>
        <v>nuevo</v>
      </c>
      <c r="L166" s="129">
        <v>9</v>
      </c>
      <c r="O166" s="34" t="str">
        <f t="shared" si="20"/>
        <v>ACTIVO FIJO</v>
      </c>
      <c r="P166" s="34"/>
      <c r="W166" s="196">
        <v>152.4</v>
      </c>
      <c r="X166" s="197">
        <f t="shared" si="17"/>
        <v>1371.6000000000001</v>
      </c>
      <c r="Y166" s="282"/>
      <c r="Z166"/>
      <c r="AA166"/>
      <c r="AB166"/>
      <c r="AC166"/>
      <c r="AD166"/>
      <c r="AE166"/>
      <c r="AF166"/>
      <c r="AG166"/>
      <c r="AH166"/>
      <c r="AI166"/>
      <c r="AJ166"/>
      <c r="AK166"/>
      <c r="AL166"/>
      <c r="AM166"/>
      <c r="AN166"/>
      <c r="AO166"/>
      <c r="AP166"/>
      <c r="AQ166"/>
      <c r="AR166"/>
      <c r="AS166"/>
      <c r="AT166"/>
      <c r="AU166"/>
      <c r="AV166"/>
      <c r="AW166"/>
      <c r="AX166"/>
      <c r="AY166"/>
      <c r="AZ166"/>
      <c r="BA166"/>
      <c r="BB166"/>
      <c r="BC166" s="66"/>
    </row>
    <row r="167" spans="1:55" s="35" customFormat="1">
      <c r="A167"/>
      <c r="C167" s="38" t="s">
        <v>697</v>
      </c>
      <c r="D167" s="36" t="str">
        <f>+D166</f>
        <v>4.1.1.4.01</v>
      </c>
      <c r="E167" s="34" t="s">
        <v>1917</v>
      </c>
      <c r="F167" s="34" t="s">
        <v>1918</v>
      </c>
      <c r="G167" s="34" t="s">
        <v>1919</v>
      </c>
      <c r="H167" s="34"/>
      <c r="I167" s="34"/>
      <c r="J167" s="317" t="str">
        <f>+J154</f>
        <v>PLATA</v>
      </c>
      <c r="K167" s="34" t="str">
        <f>+K146</f>
        <v>nuevo</v>
      </c>
      <c r="L167" s="129">
        <v>1</v>
      </c>
      <c r="O167" s="34" t="str">
        <f t="shared" si="20"/>
        <v>ACTIVO FIJO</v>
      </c>
      <c r="P167" s="34"/>
      <c r="W167" s="196">
        <v>152.4</v>
      </c>
      <c r="X167" s="197">
        <f t="shared" si="17"/>
        <v>152.4</v>
      </c>
      <c r="Y167" s="282"/>
      <c r="Z167"/>
      <c r="AA167"/>
      <c r="AB167"/>
      <c r="AC167"/>
      <c r="AD167"/>
      <c r="AE167"/>
      <c r="AF167"/>
      <c r="AG167"/>
      <c r="AH167"/>
      <c r="AI167"/>
      <c r="AJ167"/>
      <c r="AK167"/>
      <c r="AL167"/>
      <c r="AM167"/>
      <c r="AN167"/>
      <c r="AO167"/>
      <c r="AP167"/>
      <c r="AQ167"/>
      <c r="AR167"/>
      <c r="AS167"/>
      <c r="AT167"/>
      <c r="AU167"/>
      <c r="AV167"/>
      <c r="AW167"/>
      <c r="AX167"/>
      <c r="AY167"/>
      <c r="AZ167"/>
      <c r="BA167"/>
      <c r="BB167"/>
      <c r="BC167" s="66"/>
    </row>
    <row r="168" spans="1:55" s="35" customFormat="1">
      <c r="A168"/>
      <c r="C168" s="38" t="s">
        <v>698</v>
      </c>
      <c r="D168" s="36" t="s">
        <v>60</v>
      </c>
      <c r="E168" s="34" t="s">
        <v>1920</v>
      </c>
      <c r="F168" s="34"/>
      <c r="G168" s="34" t="s">
        <v>1921</v>
      </c>
      <c r="H168" s="34"/>
      <c r="I168" s="34"/>
      <c r="J168" s="317" t="str">
        <f>+J155</f>
        <v>PLATA</v>
      </c>
      <c r="K168" s="34" t="str">
        <f>+K149</f>
        <v>nuevo</v>
      </c>
      <c r="L168" s="129">
        <v>3</v>
      </c>
      <c r="O168" s="34" t="str">
        <f>+O163</f>
        <v>ACTIVO FIJO</v>
      </c>
      <c r="P168" s="34"/>
      <c r="W168" s="196">
        <v>152.4</v>
      </c>
      <c r="X168" s="197">
        <f t="shared" si="17"/>
        <v>457.20000000000005</v>
      </c>
      <c r="Y168" s="282"/>
      <c r="Z168"/>
      <c r="AA168"/>
      <c r="AB168"/>
      <c r="AC168"/>
      <c r="AD168"/>
      <c r="AE168"/>
      <c r="AF168"/>
      <c r="AG168"/>
      <c r="AH168"/>
      <c r="AI168"/>
      <c r="AJ168"/>
      <c r="AK168"/>
      <c r="AL168"/>
      <c r="AM168"/>
      <c r="AN168"/>
      <c r="AO168"/>
      <c r="AP168"/>
      <c r="AQ168"/>
      <c r="AR168"/>
      <c r="AS168"/>
      <c r="AT168"/>
      <c r="AU168"/>
      <c r="AV168"/>
      <c r="AW168"/>
      <c r="AX168"/>
      <c r="AY168"/>
      <c r="AZ168"/>
      <c r="BA168"/>
      <c r="BB168"/>
      <c r="BC168" s="66"/>
    </row>
    <row r="169" spans="1:55" s="35" customFormat="1" ht="30.75" customHeight="1" thickBot="1">
      <c r="A169"/>
      <c r="C169" s="38" t="s">
        <v>699</v>
      </c>
      <c r="D169" s="36" t="s">
        <v>60</v>
      </c>
      <c r="E169" s="34" t="s">
        <v>1923</v>
      </c>
      <c r="F169" s="34" t="s">
        <v>1922</v>
      </c>
      <c r="G169" s="34"/>
      <c r="H169" s="34"/>
      <c r="I169" s="34"/>
      <c r="J169" s="317" t="str">
        <f>+J152</f>
        <v>PLATA</v>
      </c>
      <c r="K169" s="34" t="str">
        <f>+K148</f>
        <v>nuevo</v>
      </c>
      <c r="L169" s="129">
        <v>12</v>
      </c>
      <c r="O169" s="34" t="str">
        <f>+O166</f>
        <v>ACTIVO FIJO</v>
      </c>
      <c r="P169" s="34"/>
      <c r="W169" s="196">
        <v>152.4</v>
      </c>
      <c r="X169" s="197">
        <f t="shared" si="17"/>
        <v>1828.8000000000002</v>
      </c>
      <c r="Y169" s="283"/>
      <c r="Z169"/>
      <c r="AA169"/>
      <c r="AB169"/>
      <c r="AC169"/>
      <c r="AD169"/>
      <c r="AE169"/>
      <c r="AF169"/>
      <c r="AG169"/>
      <c r="AH169"/>
      <c r="AI169"/>
      <c r="AJ169"/>
      <c r="AK169"/>
      <c r="AL169"/>
      <c r="AM169"/>
      <c r="AN169"/>
      <c r="AO169"/>
      <c r="AP169"/>
      <c r="AQ169"/>
      <c r="AR169"/>
      <c r="AS169"/>
      <c r="AT169"/>
      <c r="AU169"/>
      <c r="AV169"/>
      <c r="AW169"/>
      <c r="AX169"/>
      <c r="AY169"/>
      <c r="AZ169"/>
      <c r="BA169"/>
      <c r="BB169"/>
      <c r="BC169" s="66"/>
    </row>
    <row r="170" spans="1:55" s="146" customFormat="1" ht="18.75" customHeight="1" thickBot="1">
      <c r="A170" s="144"/>
      <c r="B170" s="141"/>
      <c r="C170" s="375" t="s">
        <v>1924</v>
      </c>
      <c r="D170" s="375"/>
      <c r="E170" s="375"/>
      <c r="F170" s="375"/>
      <c r="G170" s="375"/>
      <c r="H170" s="375"/>
      <c r="I170" s="375"/>
      <c r="J170" s="375"/>
      <c r="K170" s="375"/>
      <c r="L170" s="375"/>
      <c r="M170" s="375"/>
      <c r="N170" s="375"/>
      <c r="O170" s="375"/>
      <c r="P170" s="348"/>
      <c r="Q170" s="141"/>
      <c r="R170" s="141"/>
      <c r="S170" s="141"/>
      <c r="T170" s="141"/>
      <c r="U170" s="141"/>
      <c r="V170" s="141"/>
      <c r="W170" s="142"/>
      <c r="X170" s="143">
        <f t="shared" si="17"/>
        <v>0</v>
      </c>
      <c r="Y170" s="345"/>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5"/>
    </row>
    <row r="171" spans="1:55" s="59" customFormat="1">
      <c r="A171"/>
      <c r="B171" s="35"/>
      <c r="C171" s="38" t="s">
        <v>700</v>
      </c>
      <c r="D171" s="36" t="s">
        <v>60</v>
      </c>
      <c r="E171" s="34" t="s">
        <v>1928</v>
      </c>
      <c r="F171" s="34"/>
      <c r="G171" s="34" t="s">
        <v>1925</v>
      </c>
      <c r="H171" s="34"/>
      <c r="I171" s="34"/>
      <c r="J171" s="317" t="str">
        <f>+J158</f>
        <v>PLATA</v>
      </c>
      <c r="K171" s="34" t="str">
        <f>+K158</f>
        <v>nuevo</v>
      </c>
      <c r="L171" s="34">
        <v>2</v>
      </c>
      <c r="M171" s="35"/>
      <c r="N171" s="35"/>
      <c r="O171" s="34" t="str">
        <f>+O156</f>
        <v>ACTIVO FIJO</v>
      </c>
      <c r="P171" s="34"/>
      <c r="Q171" s="35"/>
      <c r="R171" s="35"/>
      <c r="S171" s="35"/>
      <c r="T171" s="35"/>
      <c r="U171" s="35"/>
      <c r="V171" s="35"/>
      <c r="W171" s="196"/>
      <c r="X171" s="197">
        <f t="shared" ref="X171" si="21">+W171*L171</f>
        <v>0</v>
      </c>
      <c r="Y171"/>
      <c r="Z171"/>
      <c r="AA171"/>
      <c r="AB171"/>
      <c r="AC171"/>
      <c r="AD171"/>
      <c r="AE171"/>
      <c r="AF171"/>
      <c r="AG171"/>
      <c r="AH171"/>
      <c r="AI171"/>
      <c r="AJ171"/>
      <c r="AK171"/>
      <c r="AL171"/>
      <c r="AM171"/>
      <c r="AN171"/>
      <c r="AO171"/>
      <c r="AP171"/>
      <c r="AQ171"/>
      <c r="AR171"/>
      <c r="AS171"/>
      <c r="AT171"/>
      <c r="AU171"/>
      <c r="AV171"/>
      <c r="AW171"/>
      <c r="AX171"/>
      <c r="AY171"/>
      <c r="AZ171"/>
      <c r="BA171"/>
      <c r="BB171"/>
      <c r="BC171" s="76"/>
    </row>
    <row r="172" spans="1:55" s="35" customFormat="1">
      <c r="A172"/>
      <c r="C172" s="38" t="s">
        <v>701</v>
      </c>
      <c r="D172" s="36" t="str">
        <f>+D171</f>
        <v>4.1.1.4.01</v>
      </c>
      <c r="E172" s="34" t="s">
        <v>1929</v>
      </c>
      <c r="F172" s="34"/>
      <c r="G172" s="34" t="s">
        <v>1926</v>
      </c>
      <c r="H172" s="34"/>
      <c r="I172" s="34"/>
      <c r="J172" s="317" t="str">
        <f>+J156</f>
        <v>PLATA</v>
      </c>
      <c r="K172" s="34" t="str">
        <f>+K154</f>
        <v>nuevo</v>
      </c>
      <c r="L172" s="34">
        <v>2</v>
      </c>
      <c r="O172" s="34" t="str">
        <f>+O158</f>
        <v>ACTIVO FIJO</v>
      </c>
      <c r="P172" s="34"/>
      <c r="W172" s="196"/>
      <c r="X172" s="197">
        <f t="shared" ref="X172:X178" si="22">+W172*L172</f>
        <v>0</v>
      </c>
      <c r="Y172"/>
      <c r="Z172"/>
      <c r="AA172"/>
      <c r="AB172"/>
      <c r="AC172"/>
      <c r="AD172"/>
      <c r="AE172"/>
      <c r="AF172"/>
      <c r="AG172"/>
      <c r="AH172"/>
      <c r="AI172"/>
      <c r="AJ172"/>
      <c r="AK172"/>
      <c r="AL172"/>
      <c r="AM172"/>
      <c r="AN172"/>
      <c r="AO172"/>
      <c r="AP172"/>
      <c r="AQ172"/>
      <c r="AR172"/>
      <c r="AS172"/>
      <c r="AT172"/>
      <c r="AU172"/>
      <c r="AV172"/>
      <c r="AW172"/>
      <c r="AX172"/>
      <c r="AY172"/>
      <c r="AZ172"/>
      <c r="BA172"/>
      <c r="BB172"/>
      <c r="BC172" s="66"/>
    </row>
    <row r="173" spans="1:55" s="35" customFormat="1">
      <c r="A173"/>
      <c r="C173" s="38" t="s">
        <v>702</v>
      </c>
      <c r="D173" s="36" t="s">
        <v>60</v>
      </c>
      <c r="E173" s="34" t="s">
        <v>1928</v>
      </c>
      <c r="F173" s="34"/>
      <c r="G173" s="34" t="s">
        <v>1927</v>
      </c>
      <c r="H173" s="34"/>
      <c r="I173" s="34"/>
      <c r="J173" s="317" t="str">
        <f>+J162</f>
        <v>PLATA</v>
      </c>
      <c r="K173" s="34" t="str">
        <f>+K165</f>
        <v>nuevo</v>
      </c>
      <c r="L173" s="34">
        <v>4</v>
      </c>
      <c r="O173" s="34" t="str">
        <f>+O162</f>
        <v>ACTIVO FIJO</v>
      </c>
      <c r="P173" s="34"/>
      <c r="W173" s="196"/>
      <c r="X173" s="197">
        <f t="shared" si="22"/>
        <v>0</v>
      </c>
      <c r="Y173"/>
      <c r="Z173"/>
      <c r="AA173"/>
      <c r="AB173"/>
      <c r="AC173"/>
      <c r="AD173"/>
      <c r="AE173"/>
      <c r="AF173"/>
      <c r="AG173"/>
      <c r="AH173"/>
      <c r="AI173"/>
      <c r="AJ173"/>
      <c r="AK173"/>
      <c r="AL173"/>
      <c r="AM173"/>
      <c r="AN173"/>
      <c r="AO173"/>
      <c r="AP173"/>
      <c r="AQ173"/>
      <c r="AR173"/>
      <c r="AS173"/>
      <c r="AT173"/>
      <c r="AU173"/>
      <c r="AV173"/>
      <c r="AW173"/>
      <c r="AX173"/>
      <c r="AY173"/>
      <c r="AZ173"/>
      <c r="BA173"/>
      <c r="BB173"/>
      <c r="BC173" s="66"/>
    </row>
    <row r="174" spans="1:55" s="35" customFormat="1">
      <c r="A174"/>
      <c r="C174" s="38" t="s">
        <v>703</v>
      </c>
      <c r="D174" s="36" t="s">
        <v>60</v>
      </c>
      <c r="E174" s="34" t="s">
        <v>1930</v>
      </c>
      <c r="F174" s="34"/>
      <c r="G174" s="34" t="s">
        <v>1931</v>
      </c>
      <c r="H174" s="34"/>
      <c r="I174" s="34"/>
      <c r="J174" s="317" t="str">
        <f>+J171</f>
        <v>PLATA</v>
      </c>
      <c r="K174" s="34" t="str">
        <f>+K159</f>
        <v>nuevo</v>
      </c>
      <c r="L174" s="34">
        <v>2</v>
      </c>
      <c r="O174" s="34" t="str">
        <f>+O157</f>
        <v>ACTIVO FIJO</v>
      </c>
      <c r="P174" s="34"/>
      <c r="W174" s="196"/>
      <c r="X174" s="197">
        <f t="shared" si="22"/>
        <v>0</v>
      </c>
      <c r="Y174"/>
      <c r="Z174"/>
      <c r="AA174"/>
      <c r="AB174"/>
      <c r="AC174"/>
      <c r="AD174"/>
      <c r="AE174"/>
      <c r="AF174"/>
      <c r="AG174"/>
      <c r="AH174"/>
      <c r="AI174"/>
      <c r="AJ174"/>
      <c r="AK174"/>
      <c r="AL174"/>
      <c r="AM174"/>
      <c r="AN174"/>
      <c r="AO174"/>
      <c r="AP174"/>
      <c r="AQ174"/>
      <c r="AR174"/>
      <c r="AS174"/>
      <c r="AT174"/>
      <c r="AU174"/>
      <c r="AV174"/>
      <c r="AW174"/>
      <c r="AX174"/>
      <c r="AY174"/>
      <c r="AZ174"/>
      <c r="BA174"/>
      <c r="BB174"/>
      <c r="BC174" s="66"/>
    </row>
    <row r="175" spans="1:55" s="35" customFormat="1">
      <c r="A175"/>
      <c r="C175" s="38" t="s">
        <v>704</v>
      </c>
      <c r="D175" s="36" t="s">
        <v>60</v>
      </c>
      <c r="E175" s="34" t="str">
        <f>+E171</f>
        <v xml:space="preserve">PINZA CON DIENTES PLANA </v>
      </c>
      <c r="F175" s="34"/>
      <c r="G175" s="34" t="s">
        <v>1932</v>
      </c>
      <c r="H175" s="34"/>
      <c r="I175" s="34"/>
      <c r="J175" s="317" t="str">
        <f>+J156</f>
        <v>PLATA</v>
      </c>
      <c r="K175" s="34" t="str">
        <f>+K160</f>
        <v>nuevo</v>
      </c>
      <c r="L175" s="34">
        <v>1</v>
      </c>
      <c r="O175" s="34" t="str">
        <f>+O154</f>
        <v>ACTIVO FIJO</v>
      </c>
      <c r="P175" s="34"/>
      <c r="W175" s="196"/>
      <c r="X175" s="197">
        <f t="shared" si="22"/>
        <v>0</v>
      </c>
      <c r="Y175" s="282">
        <f>1000*60</f>
        <v>60000</v>
      </c>
      <c r="Z175" t="e">
        <f>+#REF!*60</f>
        <v>#REF!</v>
      </c>
      <c r="AA175"/>
      <c r="AB175"/>
      <c r="AC175"/>
      <c r="AD175"/>
      <c r="AE175"/>
      <c r="AF175"/>
      <c r="AG175"/>
      <c r="AH175"/>
      <c r="AI175"/>
      <c r="AJ175"/>
      <c r="AK175"/>
      <c r="AL175"/>
      <c r="AM175"/>
      <c r="AN175"/>
      <c r="AO175"/>
      <c r="AP175"/>
      <c r="AQ175"/>
      <c r="AR175"/>
      <c r="AS175"/>
      <c r="AT175"/>
      <c r="AU175"/>
      <c r="AV175"/>
      <c r="AW175"/>
      <c r="AX175"/>
      <c r="AY175"/>
      <c r="AZ175"/>
      <c r="BA175"/>
      <c r="BB175"/>
      <c r="BC175" s="66"/>
    </row>
    <row r="176" spans="1:55" s="35" customFormat="1">
      <c r="A176"/>
      <c r="C176" s="38" t="s">
        <v>705</v>
      </c>
      <c r="D176" s="36" t="s">
        <v>60</v>
      </c>
      <c r="E176" s="34" t="str">
        <f>+E172</f>
        <v>PINZA CON DIENTES CURVA</v>
      </c>
      <c r="F176" s="34"/>
      <c r="G176" s="34" t="s">
        <v>1933</v>
      </c>
      <c r="H176" s="34"/>
      <c r="I176" s="34"/>
      <c r="J176" s="317" t="str">
        <f>+J163</f>
        <v>PLATA</v>
      </c>
      <c r="K176" s="34" t="str">
        <f>+K160</f>
        <v>nuevo</v>
      </c>
      <c r="L176" s="34">
        <v>1</v>
      </c>
      <c r="O176" s="34" t="str">
        <f>+O157</f>
        <v>ACTIVO FIJO</v>
      </c>
      <c r="P176" s="34"/>
      <c r="W176" s="196">
        <v>60000</v>
      </c>
      <c r="X176" s="197">
        <f t="shared" si="22"/>
        <v>60000</v>
      </c>
      <c r="Y176"/>
      <c r="Z176"/>
      <c r="AA176"/>
      <c r="AB176"/>
      <c r="AC176"/>
      <c r="AD176"/>
      <c r="AE176"/>
      <c r="AF176"/>
      <c r="AG176"/>
      <c r="AH176"/>
      <c r="AI176"/>
      <c r="AJ176"/>
      <c r="AK176"/>
      <c r="AL176"/>
      <c r="AM176"/>
      <c r="AN176"/>
      <c r="AO176"/>
      <c r="AP176"/>
      <c r="AQ176"/>
      <c r="AR176"/>
      <c r="AS176"/>
      <c r="AT176"/>
      <c r="AU176"/>
      <c r="AV176"/>
      <c r="AW176"/>
      <c r="AX176"/>
      <c r="AY176"/>
      <c r="AZ176"/>
      <c r="BA176"/>
      <c r="BB176"/>
      <c r="BC176" s="66"/>
    </row>
    <row r="177" spans="1:55" s="35" customFormat="1">
      <c r="A177"/>
      <c r="C177" s="38" t="s">
        <v>706</v>
      </c>
      <c r="D177" s="36" t="s">
        <v>60</v>
      </c>
      <c r="E177" s="34" t="s">
        <v>1961</v>
      </c>
      <c r="F177" s="34"/>
      <c r="G177" s="34" t="s">
        <v>1977</v>
      </c>
      <c r="H177" s="34"/>
      <c r="I177" s="34"/>
      <c r="J177" s="317" t="str">
        <f>+J164</f>
        <v>PLATA</v>
      </c>
      <c r="K177" s="34" t="str">
        <f>+K161</f>
        <v>nuevo</v>
      </c>
      <c r="L177" s="34">
        <v>1</v>
      </c>
      <c r="O177" s="34" t="str">
        <f>+O158</f>
        <v>ACTIVO FIJO</v>
      </c>
      <c r="P177" s="34"/>
      <c r="W177" s="196"/>
      <c r="X177" s="197">
        <f t="shared" si="22"/>
        <v>0</v>
      </c>
      <c r="Y177"/>
      <c r="Z177"/>
      <c r="AA177"/>
      <c r="AB177"/>
      <c r="AC177"/>
      <c r="AD177"/>
      <c r="AE177"/>
      <c r="AF177"/>
      <c r="AG177"/>
      <c r="AH177"/>
      <c r="AI177"/>
      <c r="AJ177"/>
      <c r="AK177"/>
      <c r="AL177"/>
      <c r="AM177"/>
      <c r="AN177"/>
      <c r="AO177"/>
      <c r="AP177"/>
      <c r="AQ177"/>
      <c r="AR177"/>
      <c r="AS177"/>
      <c r="AT177"/>
      <c r="AU177"/>
      <c r="AV177"/>
      <c r="AW177"/>
      <c r="AX177"/>
      <c r="AY177"/>
      <c r="AZ177"/>
      <c r="BA177"/>
      <c r="BB177"/>
      <c r="BC177" s="66"/>
    </row>
    <row r="178" spans="1:55" s="58" customFormat="1" ht="29.25" thickBot="1">
      <c r="A178"/>
      <c r="B178" s="35"/>
      <c r="C178" s="38" t="s">
        <v>707</v>
      </c>
      <c r="D178" s="36" t="s">
        <v>60</v>
      </c>
      <c r="E178" s="34" t="s">
        <v>1961</v>
      </c>
      <c r="F178" s="34"/>
      <c r="G178" s="34" t="s">
        <v>1978</v>
      </c>
      <c r="H178" s="34"/>
      <c r="I178" s="34"/>
      <c r="J178" s="317" t="str">
        <f>+J174</f>
        <v>PLATA</v>
      </c>
      <c r="K178" s="34" t="str">
        <f>+K177</f>
        <v>nuevo</v>
      </c>
      <c r="L178" s="34">
        <v>1</v>
      </c>
      <c r="M178" s="35"/>
      <c r="N178" s="35"/>
      <c r="O178" s="34" t="str">
        <f>+O174</f>
        <v>ACTIVO FIJO</v>
      </c>
      <c r="P178" s="34"/>
      <c r="Q178" s="35"/>
      <c r="R178" s="35"/>
      <c r="S178" s="35"/>
      <c r="T178" s="35"/>
      <c r="U178" s="35"/>
      <c r="V178" s="35"/>
      <c r="W178" s="196"/>
      <c r="X178" s="197">
        <f t="shared" si="22"/>
        <v>0</v>
      </c>
      <c r="Y178"/>
      <c r="Z178"/>
      <c r="AA178"/>
      <c r="AB178"/>
      <c r="AC178"/>
      <c r="AD178"/>
      <c r="AE178"/>
      <c r="AF178"/>
      <c r="AG178"/>
      <c r="AH178"/>
      <c r="AI178"/>
      <c r="AJ178"/>
      <c r="AK178"/>
      <c r="AL178"/>
      <c r="AM178"/>
      <c r="AN178"/>
      <c r="AO178"/>
      <c r="AP178"/>
      <c r="AQ178"/>
      <c r="AR178"/>
      <c r="AS178"/>
      <c r="AT178"/>
      <c r="AU178"/>
      <c r="AV178"/>
      <c r="AW178"/>
      <c r="AX178"/>
      <c r="AY178"/>
      <c r="AZ178"/>
      <c r="BA178"/>
      <c r="BB178"/>
      <c r="BC178" s="77"/>
    </row>
    <row r="179" spans="1:55" s="350" customFormat="1" ht="18.75" customHeight="1">
      <c r="A179" s="144"/>
      <c r="B179" s="141"/>
      <c r="C179" s="375" t="s">
        <v>2309</v>
      </c>
      <c r="D179" s="375"/>
      <c r="E179" s="375"/>
      <c r="F179" s="375"/>
      <c r="G179" s="375"/>
      <c r="H179" s="375"/>
      <c r="I179" s="375"/>
      <c r="J179" s="375"/>
      <c r="K179" s="375"/>
      <c r="L179" s="375"/>
      <c r="M179" s="375"/>
      <c r="N179" s="375"/>
      <c r="O179" s="375"/>
      <c r="P179" s="348"/>
      <c r="Q179" s="141"/>
      <c r="R179" s="141"/>
      <c r="S179" s="141"/>
      <c r="T179" s="141"/>
      <c r="U179" s="141"/>
      <c r="V179" s="141"/>
      <c r="W179" s="142"/>
      <c r="X179" s="143">
        <f t="shared" ref="X179:X190" si="23">+W179*L179</f>
        <v>0</v>
      </c>
      <c r="Y179" s="345"/>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349"/>
    </row>
    <row r="180" spans="1:55" s="35" customFormat="1">
      <c r="A180"/>
      <c r="C180" s="38" t="s">
        <v>708</v>
      </c>
      <c r="D180" s="36" t="s">
        <v>60</v>
      </c>
      <c r="E180" s="34" t="s">
        <v>1923</v>
      </c>
      <c r="F180" s="34" t="s">
        <v>1922</v>
      </c>
      <c r="G180" s="34" t="s">
        <v>2302</v>
      </c>
      <c r="H180" s="34"/>
      <c r="I180" s="34"/>
      <c r="J180" s="317" t="str">
        <f>+J176</f>
        <v>PLATA</v>
      </c>
      <c r="K180" s="34" t="str">
        <f>+K175</f>
        <v>nuevo</v>
      </c>
      <c r="L180" s="34">
        <v>3</v>
      </c>
      <c r="O180" s="34" t="str">
        <f>+O176</f>
        <v>ACTIVO FIJO</v>
      </c>
      <c r="P180" s="34"/>
      <c r="W180" s="196">
        <v>2500</v>
      </c>
      <c r="X180" s="197">
        <f t="shared" si="23"/>
        <v>7500</v>
      </c>
      <c r="Y180"/>
      <c r="Z180"/>
      <c r="AA180"/>
      <c r="AB180"/>
      <c r="AC180" s="66"/>
    </row>
    <row r="181" spans="1:55" s="35" customFormat="1">
      <c r="A181"/>
      <c r="C181" s="38" t="s">
        <v>709</v>
      </c>
      <c r="D181" s="36" t="s">
        <v>60</v>
      </c>
      <c r="E181" s="34" t="s">
        <v>2308</v>
      </c>
      <c r="F181" s="34"/>
      <c r="G181" s="34" t="s">
        <v>1965</v>
      </c>
      <c r="H181" s="34"/>
      <c r="I181" s="34"/>
      <c r="J181" s="317" t="str">
        <f>+J177</f>
        <v>PLATA</v>
      </c>
      <c r="K181" s="34" t="str">
        <f>+K180</f>
        <v>nuevo</v>
      </c>
      <c r="L181" s="34">
        <v>1</v>
      </c>
      <c r="O181" s="34" t="str">
        <f>+O177</f>
        <v>ACTIVO FIJO</v>
      </c>
      <c r="P181" s="34"/>
      <c r="W181" s="196">
        <v>2500</v>
      </c>
      <c r="X181" s="197">
        <f t="shared" si="23"/>
        <v>2500</v>
      </c>
      <c r="Y181"/>
      <c r="Z181"/>
      <c r="AA181"/>
      <c r="AB181"/>
      <c r="AC181" s="66"/>
    </row>
    <row r="182" spans="1:55" s="35" customFormat="1">
      <c r="A182"/>
      <c r="C182" s="38" t="s">
        <v>710</v>
      </c>
      <c r="D182" s="36" t="s">
        <v>60</v>
      </c>
      <c r="E182" s="34" t="s">
        <v>1957</v>
      </c>
      <c r="F182" s="34"/>
      <c r="G182" s="34" t="s">
        <v>1958</v>
      </c>
      <c r="H182" s="34"/>
      <c r="I182" s="34"/>
      <c r="J182" s="317" t="str">
        <f>+J178</f>
        <v>PLATA</v>
      </c>
      <c r="K182" s="34" t="str">
        <f>+K181</f>
        <v>nuevo</v>
      </c>
      <c r="L182" s="34">
        <v>1</v>
      </c>
      <c r="O182" s="34" t="str">
        <f>+O178</f>
        <v>ACTIVO FIJO</v>
      </c>
      <c r="P182" s="34"/>
      <c r="W182" s="196">
        <v>2500</v>
      </c>
      <c r="X182" s="197">
        <f t="shared" si="23"/>
        <v>2500</v>
      </c>
      <c r="Y182"/>
      <c r="Z182"/>
      <c r="AA182"/>
      <c r="AB182"/>
      <c r="AC182" s="66"/>
    </row>
    <row r="183" spans="1:55" s="35" customFormat="1">
      <c r="A183"/>
      <c r="C183" s="38" t="s">
        <v>711</v>
      </c>
      <c r="D183" s="36" t="s">
        <v>60</v>
      </c>
      <c r="E183" s="34" t="s">
        <v>2310</v>
      </c>
      <c r="F183" s="34"/>
      <c r="G183" s="34" t="s">
        <v>2311</v>
      </c>
      <c r="H183" s="34"/>
      <c r="I183" s="34"/>
      <c r="J183" s="317" t="str">
        <f>+J177</f>
        <v>PLATA</v>
      </c>
      <c r="K183" s="34" t="str">
        <f>+K182</f>
        <v>nuevo</v>
      </c>
      <c r="L183" s="34">
        <v>2</v>
      </c>
      <c r="O183" s="34" t="str">
        <f>+O176</f>
        <v>ACTIVO FIJO</v>
      </c>
      <c r="P183" s="34"/>
      <c r="W183" s="196">
        <v>2500</v>
      </c>
      <c r="X183" s="197">
        <f t="shared" si="23"/>
        <v>5000</v>
      </c>
      <c r="Y183"/>
      <c r="Z183"/>
      <c r="AA183"/>
      <c r="AB183"/>
      <c r="AC183" s="66"/>
    </row>
    <row r="184" spans="1:55" s="35" customFormat="1">
      <c r="A184"/>
      <c r="C184" s="38" t="s">
        <v>712</v>
      </c>
      <c r="D184" s="36" t="s">
        <v>60</v>
      </c>
      <c r="E184" s="34" t="s">
        <v>2310</v>
      </c>
      <c r="F184" s="34"/>
      <c r="G184" s="34" t="s">
        <v>2312</v>
      </c>
      <c r="H184" s="34"/>
      <c r="I184" s="34"/>
      <c r="J184" s="317" t="str">
        <f>+J178</f>
        <v>PLATA</v>
      </c>
      <c r="K184" s="34" t="str">
        <f>+K183</f>
        <v>nuevo</v>
      </c>
      <c r="L184" s="34">
        <v>2</v>
      </c>
      <c r="O184" s="34" t="str">
        <f>+O182</f>
        <v>ACTIVO FIJO</v>
      </c>
      <c r="P184" s="34"/>
      <c r="W184" s="196">
        <v>2500</v>
      </c>
      <c r="X184" s="197">
        <f t="shared" si="23"/>
        <v>5000</v>
      </c>
      <c r="Y184"/>
      <c r="Z184"/>
      <c r="AA184"/>
      <c r="AB184"/>
      <c r="AC184" s="66"/>
    </row>
    <row r="185" spans="1:55" s="35" customFormat="1">
      <c r="A185"/>
      <c r="C185" s="38" t="s">
        <v>713</v>
      </c>
      <c r="D185" s="36" t="s">
        <v>60</v>
      </c>
      <c r="E185" s="34" t="s">
        <v>2313</v>
      </c>
      <c r="F185" s="34"/>
      <c r="G185" s="34" t="s">
        <v>2314</v>
      </c>
      <c r="H185" s="34"/>
      <c r="I185" s="34"/>
      <c r="J185" s="317" t="str">
        <f>+J175</f>
        <v>PLATA</v>
      </c>
      <c r="K185" s="34" t="str">
        <f>+K176</f>
        <v>nuevo</v>
      </c>
      <c r="L185" s="34">
        <v>10</v>
      </c>
      <c r="O185" s="34" t="str">
        <f>+O176</f>
        <v>ACTIVO FIJO</v>
      </c>
      <c r="P185" s="34"/>
      <c r="W185" s="196">
        <v>2500</v>
      </c>
      <c r="X185" s="197">
        <f t="shared" si="23"/>
        <v>25000</v>
      </c>
      <c r="Y185" s="282">
        <f>1000*60</f>
        <v>60000</v>
      </c>
      <c r="Z185"/>
      <c r="AA185"/>
      <c r="AB185"/>
      <c r="AC185" s="66"/>
    </row>
    <row r="186" spans="1:55" s="35" customFormat="1">
      <c r="A186"/>
      <c r="C186" s="38" t="s">
        <v>714</v>
      </c>
      <c r="D186" s="36" t="s">
        <v>60</v>
      </c>
      <c r="E186" s="34" t="s">
        <v>2315</v>
      </c>
      <c r="F186" s="34"/>
      <c r="G186" s="34" t="s">
        <v>2316</v>
      </c>
      <c r="H186" s="34"/>
      <c r="I186" s="34"/>
      <c r="J186" s="317" t="str">
        <f>+J176</f>
        <v>PLATA</v>
      </c>
      <c r="K186" s="34" t="str">
        <f>+K177</f>
        <v>nuevo</v>
      </c>
      <c r="L186" s="34">
        <f>+L177</f>
        <v>1</v>
      </c>
      <c r="O186" s="34" t="str">
        <f>+O177</f>
        <v>ACTIVO FIJO</v>
      </c>
      <c r="P186" s="34"/>
      <c r="W186" s="196">
        <v>2500</v>
      </c>
      <c r="X186" s="197">
        <f t="shared" si="23"/>
        <v>2500</v>
      </c>
      <c r="Y186"/>
      <c r="Z186"/>
      <c r="AA186"/>
      <c r="AB186"/>
      <c r="AC186" s="66"/>
    </row>
    <row r="187" spans="1:55" s="35" customFormat="1">
      <c r="A187"/>
      <c r="C187" s="38" t="s">
        <v>717</v>
      </c>
      <c r="D187" s="36" t="s">
        <v>60</v>
      </c>
      <c r="E187" s="34" t="str">
        <f>+E183</f>
        <v xml:space="preserve">PINZAS </v>
      </c>
      <c r="F187" s="34"/>
      <c r="G187" s="34" t="s">
        <v>2318</v>
      </c>
      <c r="H187" s="34"/>
      <c r="I187" s="34"/>
      <c r="J187" s="317" t="str">
        <f>+J177</f>
        <v>PLATA</v>
      </c>
      <c r="K187" s="34" t="str">
        <f>+K178</f>
        <v>nuevo</v>
      </c>
      <c r="L187" s="34">
        <v>3</v>
      </c>
      <c r="O187" s="34" t="str">
        <f>+O178</f>
        <v>ACTIVO FIJO</v>
      </c>
      <c r="P187" s="34"/>
      <c r="W187" s="196">
        <v>2500</v>
      </c>
      <c r="X187" s="197">
        <f t="shared" si="23"/>
        <v>7500</v>
      </c>
      <c r="Y187"/>
      <c r="Z187"/>
      <c r="AA187"/>
      <c r="AB187"/>
      <c r="AC187" s="66"/>
    </row>
    <row r="188" spans="1:55" s="65" customFormat="1">
      <c r="A188"/>
      <c r="B188" s="35"/>
      <c r="C188" s="38" t="s">
        <v>718</v>
      </c>
      <c r="D188" s="36" t="s">
        <v>60</v>
      </c>
      <c r="E188" s="34" t="str">
        <f>+E184</f>
        <v xml:space="preserve">PINZAS </v>
      </c>
      <c r="F188" s="34"/>
      <c r="G188" s="34" t="s">
        <v>2319</v>
      </c>
      <c r="H188" s="34"/>
      <c r="I188" s="34"/>
      <c r="J188" s="317" t="str">
        <f>+J182</f>
        <v>PLATA</v>
      </c>
      <c r="K188" s="34" t="str">
        <f>+K184</f>
        <v>nuevo</v>
      </c>
      <c r="L188" s="34">
        <f>+L182</f>
        <v>1</v>
      </c>
      <c r="M188" s="35"/>
      <c r="N188" s="35"/>
      <c r="O188" s="34" t="str">
        <f>+O183</f>
        <v>ACTIVO FIJO</v>
      </c>
      <c r="P188" s="34"/>
      <c r="Q188" s="35"/>
      <c r="R188" s="35"/>
      <c r="S188" s="35"/>
      <c r="T188" s="35"/>
      <c r="U188" s="35"/>
      <c r="V188" s="35"/>
      <c r="W188" s="196">
        <v>2500</v>
      </c>
      <c r="X188" s="197">
        <f t="shared" si="23"/>
        <v>2500</v>
      </c>
      <c r="Y188"/>
      <c r="Z188"/>
      <c r="AA188"/>
      <c r="AB188"/>
      <c r="AC188"/>
      <c r="AD188"/>
      <c r="AE188"/>
      <c r="AF188"/>
      <c r="AG188"/>
      <c r="AH188"/>
      <c r="AI188"/>
      <c r="AJ188"/>
      <c r="AK188"/>
      <c r="AL188"/>
      <c r="AM188"/>
      <c r="AN188"/>
      <c r="AO188"/>
      <c r="AP188"/>
      <c r="AQ188"/>
      <c r="AR188"/>
      <c r="AS188"/>
      <c r="AT188"/>
      <c r="AU188"/>
      <c r="AV188"/>
      <c r="AW188"/>
      <c r="AX188"/>
      <c r="AY188"/>
      <c r="AZ188"/>
      <c r="BA188"/>
      <c r="BB188"/>
      <c r="BC188" s="67"/>
    </row>
    <row r="189" spans="1:55" s="65" customFormat="1">
      <c r="A189"/>
      <c r="B189" s="35"/>
      <c r="C189" s="38" t="s">
        <v>719</v>
      </c>
      <c r="D189" s="36" t="str">
        <f>+D188</f>
        <v>4.1.1.4.01</v>
      </c>
      <c r="E189" s="34" t="s">
        <v>1961</v>
      </c>
      <c r="F189" s="34"/>
      <c r="G189" s="34" t="s">
        <v>2320</v>
      </c>
      <c r="H189" s="34"/>
      <c r="I189" s="34"/>
      <c r="J189" s="317" t="str">
        <f>+J183</f>
        <v>PLATA</v>
      </c>
      <c r="K189" s="34" t="str">
        <f>+K185</f>
        <v>nuevo</v>
      </c>
      <c r="L189" s="34">
        <v>1</v>
      </c>
      <c r="M189" s="35"/>
      <c r="N189" s="35"/>
      <c r="O189" s="34" t="str">
        <f>+O184</f>
        <v>ACTIVO FIJO</v>
      </c>
      <c r="P189" s="34"/>
      <c r="Q189" s="35"/>
      <c r="R189" s="35"/>
      <c r="S189" s="35"/>
      <c r="T189" s="35"/>
      <c r="U189" s="35"/>
      <c r="V189" s="35"/>
      <c r="W189" s="196">
        <v>2500</v>
      </c>
      <c r="X189" s="197">
        <f t="shared" si="23"/>
        <v>2500</v>
      </c>
      <c r="Y189"/>
      <c r="Z189"/>
      <c r="AA189"/>
      <c r="AB189"/>
      <c r="AC189"/>
      <c r="AD189"/>
      <c r="AE189"/>
      <c r="AF189"/>
      <c r="AG189"/>
      <c r="AH189"/>
      <c r="AI189"/>
      <c r="AJ189"/>
      <c r="AK189"/>
      <c r="AL189"/>
      <c r="AM189"/>
      <c r="AN189"/>
      <c r="AO189"/>
      <c r="AP189"/>
      <c r="AQ189"/>
      <c r="AR189"/>
      <c r="AS189"/>
      <c r="AT189"/>
      <c r="AU189"/>
      <c r="AV189"/>
      <c r="AW189"/>
      <c r="AX189"/>
      <c r="AY189"/>
      <c r="AZ189"/>
      <c r="BA189"/>
      <c r="BB189"/>
      <c r="BC189" s="67"/>
    </row>
    <row r="190" spans="1:55" s="65" customFormat="1" ht="29.25" thickBot="1">
      <c r="A190"/>
      <c r="B190" s="35"/>
      <c r="C190" s="38" t="s">
        <v>5216</v>
      </c>
      <c r="D190" s="36" t="s">
        <v>60</v>
      </c>
      <c r="E190" s="34" t="s">
        <v>2321</v>
      </c>
      <c r="F190" s="34"/>
      <c r="G190" s="34" t="s">
        <v>2322</v>
      </c>
      <c r="H190" s="34"/>
      <c r="I190" s="34"/>
      <c r="J190" s="317" t="str">
        <f>+J184</f>
        <v>PLATA</v>
      </c>
      <c r="K190" s="34" t="str">
        <f>+K186</f>
        <v>nuevo</v>
      </c>
      <c r="L190" s="34">
        <v>1</v>
      </c>
      <c r="M190" s="35"/>
      <c r="N190" s="35"/>
      <c r="O190" s="34" t="str">
        <f>+O185</f>
        <v>ACTIVO FIJO</v>
      </c>
      <c r="P190" s="34"/>
      <c r="Q190" s="35"/>
      <c r="R190" s="35"/>
      <c r="S190" s="35"/>
      <c r="T190" s="35"/>
      <c r="U190" s="35"/>
      <c r="V190" s="35"/>
      <c r="W190" s="196">
        <v>2500</v>
      </c>
      <c r="X190" s="197">
        <f t="shared" si="23"/>
        <v>2500</v>
      </c>
      <c r="Y190" s="56"/>
      <c r="Z190"/>
      <c r="AA190"/>
      <c r="AB190"/>
      <c r="AC190"/>
      <c r="AD190"/>
      <c r="AE190"/>
      <c r="AF190"/>
      <c r="AG190"/>
      <c r="AH190"/>
      <c r="AI190"/>
      <c r="AJ190"/>
      <c r="AK190"/>
      <c r="AL190"/>
      <c r="AM190"/>
      <c r="AN190"/>
      <c r="AO190"/>
      <c r="AP190"/>
      <c r="AQ190"/>
      <c r="AR190"/>
      <c r="AS190"/>
      <c r="AT190"/>
      <c r="AU190"/>
      <c r="AV190"/>
      <c r="AW190"/>
      <c r="AX190"/>
      <c r="AY190"/>
      <c r="AZ190"/>
      <c r="BA190"/>
      <c r="BB190"/>
      <c r="BC190" s="67"/>
    </row>
    <row r="191" spans="1:55" s="350" customFormat="1" ht="18.75" customHeight="1" thickBot="1">
      <c r="A191" s="144"/>
      <c r="B191" s="141"/>
      <c r="C191" s="375" t="s">
        <v>2309</v>
      </c>
      <c r="D191" s="375"/>
      <c r="E191" s="375"/>
      <c r="F191" s="375"/>
      <c r="G191" s="375"/>
      <c r="H191" s="375"/>
      <c r="I191" s="375"/>
      <c r="J191" s="375"/>
      <c r="K191" s="375"/>
      <c r="L191" s="375"/>
      <c r="M191" s="375"/>
      <c r="N191" s="375"/>
      <c r="O191" s="375"/>
      <c r="P191" s="348"/>
      <c r="Q191" s="141"/>
      <c r="R191" s="141"/>
      <c r="S191" s="141"/>
      <c r="T191" s="141"/>
      <c r="U191" s="141"/>
      <c r="V191" s="141"/>
      <c r="W191" s="142"/>
      <c r="X191" s="143">
        <f t="shared" ref="X191" si="24">+W191*L191</f>
        <v>0</v>
      </c>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349"/>
    </row>
    <row r="192" spans="1:55" s="65" customFormat="1">
      <c r="A192"/>
      <c r="B192" s="35"/>
      <c r="C192" s="38" t="s">
        <v>5217</v>
      </c>
      <c r="D192" s="36" t="s">
        <v>60</v>
      </c>
      <c r="E192" s="34" t="str">
        <f>+E180</f>
        <v>ESPATULA DE METAL</v>
      </c>
      <c r="F192" s="34" t="s">
        <v>1922</v>
      </c>
      <c r="G192" s="34" t="s">
        <v>2302</v>
      </c>
      <c r="H192" s="34"/>
      <c r="I192" s="34"/>
      <c r="J192" s="317" t="str">
        <f>+J360</f>
        <v>PLATA</v>
      </c>
      <c r="K192" s="34" t="str">
        <f>+K188</f>
        <v>nuevo</v>
      </c>
      <c r="L192" s="34">
        <f>+L187</f>
        <v>3</v>
      </c>
      <c r="M192" s="34">
        <v>3</v>
      </c>
      <c r="N192" s="35"/>
      <c r="O192" s="34" t="str">
        <f>+O183</f>
        <v>ACTIVO FIJO</v>
      </c>
      <c r="P192" s="34"/>
      <c r="Q192" s="35"/>
      <c r="R192" s="35"/>
      <c r="S192" s="35"/>
      <c r="T192" s="35"/>
      <c r="U192" s="35"/>
      <c r="V192" s="35"/>
      <c r="W192" s="196"/>
      <c r="X192" s="197">
        <f t="shared" ref="X192" si="25">+L192*W192</f>
        <v>0</v>
      </c>
      <c r="Y192" s="280"/>
      <c r="Z192"/>
      <c r="AA192"/>
      <c r="AB192"/>
      <c r="AC192"/>
      <c r="AD192"/>
      <c r="AE192"/>
      <c r="AF192"/>
      <c r="AG192"/>
      <c r="AH192"/>
      <c r="AI192"/>
      <c r="AJ192"/>
      <c r="AK192"/>
      <c r="AL192"/>
      <c r="AM192"/>
      <c r="AN192"/>
      <c r="AO192"/>
      <c r="AP192"/>
      <c r="AQ192"/>
      <c r="AR192"/>
      <c r="AS192"/>
      <c r="AT192"/>
      <c r="AU192"/>
      <c r="AV192"/>
      <c r="AW192"/>
      <c r="AX192"/>
      <c r="AY192"/>
      <c r="AZ192"/>
      <c r="BA192"/>
      <c r="BB192"/>
      <c r="BC192" s="67"/>
    </row>
    <row r="193" spans="1:55" s="65" customFormat="1">
      <c r="A193"/>
      <c r="B193" s="35"/>
      <c r="C193" s="38" t="s">
        <v>5218</v>
      </c>
      <c r="D193" s="36" t="s">
        <v>60</v>
      </c>
      <c r="E193" s="34" t="s">
        <v>2325</v>
      </c>
      <c r="F193" s="34" t="s">
        <v>1921</v>
      </c>
      <c r="G193" s="34"/>
      <c r="H193" s="34"/>
      <c r="I193" s="34"/>
      <c r="J193" s="317" t="str">
        <f t="shared" ref="J193:J194" si="26">+J361</f>
        <v>PLATA</v>
      </c>
      <c r="K193" s="34" t="str">
        <f>+K184</f>
        <v>nuevo</v>
      </c>
      <c r="L193" s="34">
        <v>1</v>
      </c>
      <c r="M193" s="35"/>
      <c r="N193" s="35"/>
      <c r="O193" s="34" t="str">
        <f>+O184</f>
        <v>ACTIVO FIJO</v>
      </c>
      <c r="P193" s="34"/>
      <c r="Q193" s="35"/>
      <c r="R193" s="35"/>
      <c r="S193" s="35"/>
      <c r="T193" s="35"/>
      <c r="U193" s="35"/>
      <c r="V193" s="35"/>
      <c r="W193" s="196"/>
      <c r="X193" s="197">
        <f t="shared" ref="X193:X238" si="27">+L193*W193</f>
        <v>0</v>
      </c>
      <c r="Y193"/>
      <c r="Z193"/>
      <c r="AA193"/>
      <c r="AB193"/>
      <c r="AC193"/>
      <c r="AD193"/>
      <c r="AE193"/>
      <c r="AF193"/>
      <c r="AG193"/>
      <c r="AH193"/>
      <c r="AI193"/>
      <c r="AJ193"/>
      <c r="AK193"/>
      <c r="AL193"/>
      <c r="AM193"/>
      <c r="AN193"/>
      <c r="AO193"/>
      <c r="AP193"/>
      <c r="AQ193"/>
      <c r="AR193"/>
      <c r="AS193"/>
      <c r="AT193"/>
      <c r="AU193"/>
      <c r="AV193"/>
      <c r="AW193"/>
      <c r="AX193"/>
      <c r="AY193"/>
      <c r="AZ193"/>
      <c r="BA193"/>
      <c r="BB193"/>
      <c r="BC193" s="67"/>
    </row>
    <row r="194" spans="1:55" s="65" customFormat="1">
      <c r="A194"/>
      <c r="B194" s="35"/>
      <c r="C194" s="38" t="s">
        <v>5219</v>
      </c>
      <c r="D194" s="36" t="s">
        <v>60</v>
      </c>
      <c r="E194" s="34" t="s">
        <v>2326</v>
      </c>
      <c r="F194" s="34"/>
      <c r="G194" s="34"/>
      <c r="H194" s="34"/>
      <c r="I194" s="34"/>
      <c r="J194" s="317" t="str">
        <f t="shared" si="26"/>
        <v>PLATA</v>
      </c>
      <c r="K194" s="34" t="str">
        <f>+K190</f>
        <v>nuevo</v>
      </c>
      <c r="L194" s="34">
        <v>1</v>
      </c>
      <c r="M194" s="35"/>
      <c r="N194" s="35"/>
      <c r="O194" s="34" t="str">
        <f>+O185</f>
        <v>ACTIVO FIJO</v>
      </c>
      <c r="P194" s="34"/>
      <c r="Q194" s="35"/>
      <c r="R194" s="35"/>
      <c r="S194" s="35"/>
      <c r="T194" s="35"/>
      <c r="U194" s="35"/>
      <c r="V194" s="35"/>
      <c r="W194" s="196"/>
      <c r="X194" s="197">
        <f t="shared" si="27"/>
        <v>0</v>
      </c>
      <c r="Y194"/>
      <c r="Z194"/>
      <c r="AA194"/>
      <c r="AB194"/>
      <c r="AC194"/>
      <c r="AD194"/>
      <c r="AE194"/>
      <c r="AF194"/>
      <c r="AG194"/>
      <c r="AH194"/>
      <c r="AI194"/>
      <c r="AJ194"/>
      <c r="AK194"/>
      <c r="AL194"/>
      <c r="AM194"/>
      <c r="AN194"/>
      <c r="AO194"/>
      <c r="AP194"/>
      <c r="AQ194"/>
      <c r="AR194"/>
      <c r="AS194"/>
      <c r="AT194"/>
      <c r="AU194"/>
      <c r="AV194"/>
      <c r="AW194"/>
      <c r="AX194"/>
      <c r="AY194"/>
      <c r="AZ194"/>
      <c r="BA194"/>
      <c r="BB194"/>
      <c r="BC194" s="67"/>
    </row>
    <row r="195" spans="1:55" s="65" customFormat="1">
      <c r="A195"/>
      <c r="B195" s="35"/>
      <c r="C195" s="38" t="s">
        <v>720</v>
      </c>
      <c r="D195" s="36" t="s">
        <v>60</v>
      </c>
      <c r="E195" s="34" t="s">
        <v>2328</v>
      </c>
      <c r="F195" s="34"/>
      <c r="G195" s="34" t="s">
        <v>2329</v>
      </c>
      <c r="H195" s="34"/>
      <c r="I195" s="34"/>
      <c r="J195" s="317" t="str">
        <f>+J363</f>
        <v>PLATA</v>
      </c>
      <c r="K195" s="34" t="str">
        <f>+K363</f>
        <v>nuevo</v>
      </c>
      <c r="L195" s="34">
        <v>5</v>
      </c>
      <c r="M195" s="35"/>
      <c r="N195" s="35"/>
      <c r="O195" s="34" t="str">
        <f>+O190</f>
        <v>ACTIVO FIJO</v>
      </c>
      <c r="P195" s="34"/>
      <c r="Q195" s="35"/>
      <c r="R195" s="35"/>
      <c r="S195" s="35"/>
      <c r="T195" s="35"/>
      <c r="U195" s="35"/>
      <c r="V195" s="35"/>
      <c r="W195" s="196"/>
      <c r="X195" s="197">
        <f t="shared" si="27"/>
        <v>0</v>
      </c>
      <c r="Y195"/>
      <c r="Z195"/>
      <c r="AA195"/>
      <c r="AB195"/>
      <c r="AC195"/>
      <c r="AD195"/>
      <c r="AE195"/>
      <c r="AF195"/>
      <c r="AG195"/>
      <c r="AH195"/>
      <c r="AI195"/>
      <c r="AJ195"/>
      <c r="AK195"/>
      <c r="AL195"/>
      <c r="AM195"/>
      <c r="AN195"/>
      <c r="AO195"/>
      <c r="AP195"/>
      <c r="AQ195"/>
      <c r="AR195"/>
      <c r="AS195"/>
      <c r="AT195"/>
      <c r="AU195"/>
      <c r="AV195"/>
      <c r="AW195"/>
      <c r="AX195"/>
      <c r="AY195"/>
      <c r="AZ195"/>
      <c r="BA195"/>
      <c r="BB195"/>
      <c r="BC195" s="67"/>
    </row>
    <row r="196" spans="1:55" s="65" customFormat="1">
      <c r="A196"/>
      <c r="B196" s="35"/>
      <c r="C196" s="38" t="s">
        <v>721</v>
      </c>
      <c r="D196" s="36" t="s">
        <v>60</v>
      </c>
      <c r="E196" s="34" t="s">
        <v>2330</v>
      </c>
      <c r="F196" s="34"/>
      <c r="G196" s="34" t="s">
        <v>2331</v>
      </c>
      <c r="H196" s="34"/>
      <c r="I196" s="34"/>
      <c r="J196" s="317" t="str">
        <f>+J361</f>
        <v>PLATA</v>
      </c>
      <c r="K196" s="34" t="str">
        <f>+K364</f>
        <v>nuevo</v>
      </c>
      <c r="L196" s="34">
        <v>1</v>
      </c>
      <c r="M196" s="35"/>
      <c r="N196" s="35"/>
      <c r="O196" s="34" t="str">
        <f>+O195</f>
        <v>ACTIVO FIJO</v>
      </c>
      <c r="P196" s="34"/>
      <c r="Q196" s="35"/>
      <c r="R196" s="35"/>
      <c r="S196" s="35"/>
      <c r="T196" s="35"/>
      <c r="U196" s="35"/>
      <c r="V196" s="35"/>
      <c r="W196" s="196"/>
      <c r="X196" s="197">
        <f t="shared" si="27"/>
        <v>0</v>
      </c>
      <c r="Y196"/>
      <c r="Z196"/>
      <c r="AA196"/>
      <c r="AB196"/>
      <c r="AC196"/>
      <c r="AD196"/>
      <c r="AE196"/>
      <c r="AF196"/>
      <c r="AG196"/>
      <c r="AH196"/>
      <c r="AI196"/>
      <c r="AJ196"/>
      <c r="AK196"/>
      <c r="AL196"/>
      <c r="AM196"/>
      <c r="AN196"/>
      <c r="AO196"/>
      <c r="AP196"/>
      <c r="AQ196"/>
      <c r="AR196"/>
      <c r="AS196"/>
      <c r="AT196"/>
      <c r="AU196"/>
      <c r="AV196"/>
      <c r="AW196"/>
      <c r="AX196"/>
      <c r="AY196"/>
      <c r="AZ196"/>
      <c r="BA196"/>
      <c r="BB196"/>
      <c r="BC196" s="67"/>
    </row>
    <row r="197" spans="1:55" s="65" customFormat="1">
      <c r="A197"/>
      <c r="B197" s="35"/>
      <c r="C197" s="38" t="s">
        <v>722</v>
      </c>
      <c r="D197" s="36" t="s">
        <v>60</v>
      </c>
      <c r="E197" s="34" t="s">
        <v>2332</v>
      </c>
      <c r="F197" s="34"/>
      <c r="G197" s="34" t="s">
        <v>1941</v>
      </c>
      <c r="H197" s="34"/>
      <c r="I197" s="34"/>
      <c r="J197" s="317" t="str">
        <f>+J196</f>
        <v>PLATA</v>
      </c>
      <c r="K197" s="34" t="str">
        <f>+K365</f>
        <v>nuevo</v>
      </c>
      <c r="L197" s="34">
        <v>2</v>
      </c>
      <c r="M197" s="35"/>
      <c r="N197" s="35"/>
      <c r="O197" s="34" t="str">
        <f>+O196</f>
        <v>ACTIVO FIJO</v>
      </c>
      <c r="P197" s="34"/>
      <c r="Q197" s="35"/>
      <c r="R197" s="35"/>
      <c r="S197" s="35"/>
      <c r="T197" s="35"/>
      <c r="U197" s="35"/>
      <c r="V197" s="35"/>
      <c r="W197" s="196"/>
      <c r="X197" s="197">
        <f t="shared" si="27"/>
        <v>0</v>
      </c>
      <c r="Y197"/>
      <c r="Z197"/>
      <c r="AA197"/>
      <c r="AB197"/>
      <c r="AC197"/>
      <c r="AD197"/>
      <c r="AE197"/>
      <c r="AF197"/>
      <c r="AG197"/>
      <c r="AH197"/>
      <c r="AI197"/>
      <c r="AJ197"/>
      <c r="AK197"/>
      <c r="AL197"/>
      <c r="AM197"/>
      <c r="AN197"/>
      <c r="AO197"/>
      <c r="AP197"/>
      <c r="AQ197"/>
      <c r="AR197"/>
      <c r="AS197"/>
      <c r="AT197"/>
      <c r="AU197"/>
      <c r="AV197"/>
      <c r="AW197"/>
      <c r="AX197"/>
      <c r="AY197"/>
      <c r="AZ197"/>
      <c r="BA197"/>
      <c r="BB197"/>
      <c r="BC197" s="67"/>
    </row>
    <row r="198" spans="1:55" s="65" customFormat="1">
      <c r="A198"/>
      <c r="B198" s="35"/>
      <c r="C198" s="38" t="s">
        <v>1596</v>
      </c>
      <c r="D198" s="36" t="s">
        <v>60</v>
      </c>
      <c r="E198" s="34" t="s">
        <v>2328</v>
      </c>
      <c r="F198" s="34"/>
      <c r="G198" s="34" t="s">
        <v>1944</v>
      </c>
      <c r="H198" s="34"/>
      <c r="I198" s="34"/>
      <c r="J198" s="317" t="str">
        <f>+J195</f>
        <v>PLATA</v>
      </c>
      <c r="K198" s="34" t="str">
        <f>+K194</f>
        <v>nuevo</v>
      </c>
      <c r="L198" s="34">
        <v>2</v>
      </c>
      <c r="M198" s="35"/>
      <c r="N198" s="35"/>
      <c r="O198" s="34" t="str">
        <f>+O195</f>
        <v>ACTIVO FIJO</v>
      </c>
      <c r="P198" s="34"/>
      <c r="Q198" s="35"/>
      <c r="R198" s="35"/>
      <c r="S198" s="35"/>
      <c r="T198" s="35"/>
      <c r="U198" s="35"/>
      <c r="V198" s="35"/>
      <c r="W198" s="196"/>
      <c r="X198" s="197">
        <f t="shared" si="27"/>
        <v>0</v>
      </c>
      <c r="Y198"/>
      <c r="Z198"/>
      <c r="AA198"/>
      <c r="AB198"/>
      <c r="AC198"/>
      <c r="AD198"/>
      <c r="AE198"/>
      <c r="AF198"/>
      <c r="AG198"/>
      <c r="AH198"/>
      <c r="AI198"/>
      <c r="AJ198"/>
      <c r="AK198"/>
      <c r="AL198"/>
      <c r="AM198"/>
      <c r="AN198"/>
      <c r="AO198"/>
      <c r="AP198"/>
      <c r="AQ198"/>
      <c r="AR198"/>
      <c r="AS198"/>
      <c r="AT198"/>
      <c r="AU198"/>
      <c r="AV198"/>
      <c r="AW198"/>
      <c r="AX198"/>
      <c r="AY198"/>
      <c r="AZ198"/>
      <c r="BA198"/>
      <c r="BB198"/>
      <c r="BC198" s="67"/>
    </row>
    <row r="199" spans="1:55" s="65" customFormat="1">
      <c r="A199"/>
      <c r="B199" s="35"/>
      <c r="C199" s="38" t="s">
        <v>1597</v>
      </c>
      <c r="D199" s="36" t="s">
        <v>60</v>
      </c>
      <c r="E199" s="34" t="s">
        <v>2333</v>
      </c>
      <c r="F199" s="34"/>
      <c r="G199" s="34" t="s">
        <v>2334</v>
      </c>
      <c r="H199" s="34"/>
      <c r="I199" s="34"/>
      <c r="J199" s="317" t="str">
        <f>+J195</f>
        <v>PLATA</v>
      </c>
      <c r="K199" s="34" t="str">
        <f>+K195</f>
        <v>nuevo</v>
      </c>
      <c r="L199" s="34">
        <v>2</v>
      </c>
      <c r="M199" s="35"/>
      <c r="N199" s="35"/>
      <c r="O199" s="34" t="str">
        <f>+O193</f>
        <v>ACTIVO FIJO</v>
      </c>
      <c r="P199" s="34"/>
      <c r="Q199" s="35"/>
      <c r="R199" s="35"/>
      <c r="S199" s="35"/>
      <c r="T199" s="35"/>
      <c r="U199" s="35"/>
      <c r="V199" s="35"/>
      <c r="W199" s="196"/>
      <c r="X199" s="197">
        <f t="shared" si="27"/>
        <v>0</v>
      </c>
      <c r="Y199"/>
      <c r="Z199"/>
      <c r="AA199"/>
      <c r="AB199"/>
      <c r="AC199"/>
      <c r="AD199"/>
      <c r="AE199"/>
      <c r="AF199"/>
      <c r="AG199"/>
      <c r="AH199"/>
      <c r="AI199"/>
      <c r="AJ199"/>
      <c r="AK199"/>
      <c r="AL199"/>
      <c r="AM199"/>
      <c r="AN199"/>
      <c r="AO199"/>
      <c r="AP199"/>
      <c r="AQ199"/>
      <c r="AR199"/>
      <c r="AS199"/>
      <c r="AT199"/>
      <c r="AU199"/>
      <c r="AV199"/>
      <c r="AW199"/>
      <c r="AX199"/>
      <c r="AY199"/>
      <c r="AZ199"/>
      <c r="BA199"/>
      <c r="BB199"/>
      <c r="BC199" s="67"/>
    </row>
    <row r="200" spans="1:55" s="65" customFormat="1">
      <c r="A200"/>
      <c r="B200" s="35"/>
      <c r="C200" s="38" t="s">
        <v>1598</v>
      </c>
      <c r="D200" s="36" t="s">
        <v>60</v>
      </c>
      <c r="E200" s="34" t="s">
        <v>2335</v>
      </c>
      <c r="F200" s="34"/>
      <c r="G200" s="34" t="s">
        <v>2336</v>
      </c>
      <c r="H200" s="34"/>
      <c r="I200" s="34"/>
      <c r="J200" s="317" t="str">
        <f>+J195</f>
        <v>PLATA</v>
      </c>
      <c r="K200" s="34" t="str">
        <f>+K196</f>
        <v>nuevo</v>
      </c>
      <c r="L200" s="34">
        <f>+L194</f>
        <v>1</v>
      </c>
      <c r="M200" s="35"/>
      <c r="N200" s="35"/>
      <c r="O200" s="34" t="str">
        <f>+O194</f>
        <v>ACTIVO FIJO</v>
      </c>
      <c r="P200" s="34"/>
      <c r="Q200" s="35"/>
      <c r="R200" s="35"/>
      <c r="S200" s="35"/>
      <c r="T200" s="35"/>
      <c r="U200" s="35"/>
      <c r="V200" s="35"/>
      <c r="W200" s="196"/>
      <c r="X200" s="197">
        <f t="shared" si="27"/>
        <v>0</v>
      </c>
      <c r="Y200"/>
      <c r="Z200"/>
      <c r="AA200"/>
      <c r="AB200"/>
      <c r="AC200"/>
      <c r="AD200"/>
      <c r="AE200"/>
      <c r="AF200"/>
      <c r="AG200"/>
      <c r="AH200"/>
      <c r="AI200"/>
      <c r="AJ200"/>
      <c r="AK200"/>
      <c r="AL200"/>
      <c r="AM200"/>
      <c r="AN200"/>
      <c r="AO200"/>
      <c r="AP200"/>
      <c r="AQ200"/>
      <c r="AR200"/>
      <c r="AS200"/>
      <c r="AT200"/>
      <c r="AU200"/>
      <c r="AV200"/>
      <c r="AW200"/>
      <c r="AX200"/>
      <c r="AY200"/>
      <c r="AZ200"/>
      <c r="BA200"/>
      <c r="BB200"/>
      <c r="BC200" s="67"/>
    </row>
    <row r="201" spans="1:55" s="65" customFormat="1">
      <c r="A201"/>
      <c r="B201" s="35"/>
      <c r="C201" s="38" t="s">
        <v>1599</v>
      </c>
      <c r="D201" s="36" t="s">
        <v>60</v>
      </c>
      <c r="E201" s="34" t="s">
        <v>2337</v>
      </c>
      <c r="F201" s="34"/>
      <c r="G201" s="34" t="s">
        <v>1927</v>
      </c>
      <c r="H201" s="34"/>
      <c r="I201" s="34"/>
      <c r="J201" s="317" t="str">
        <f>+J198</f>
        <v>PLATA</v>
      </c>
      <c r="K201" s="34" t="str">
        <f>+K196</f>
        <v>nuevo</v>
      </c>
      <c r="L201" s="34">
        <v>1</v>
      </c>
      <c r="M201" s="35"/>
      <c r="N201" s="35"/>
      <c r="O201" s="34" t="str">
        <f>+O196</f>
        <v>ACTIVO FIJO</v>
      </c>
      <c r="P201" s="34"/>
      <c r="Q201" s="35"/>
      <c r="R201" s="35"/>
      <c r="S201" s="35"/>
      <c r="T201" s="35"/>
      <c r="U201" s="35"/>
      <c r="V201" s="35"/>
      <c r="W201" s="196"/>
      <c r="X201" s="197">
        <f t="shared" si="27"/>
        <v>0</v>
      </c>
      <c r="Y201"/>
      <c r="Z201"/>
      <c r="AA201"/>
      <c r="AB201"/>
      <c r="AC201"/>
      <c r="AD201"/>
      <c r="AE201"/>
      <c r="AF201"/>
      <c r="AG201"/>
      <c r="AH201"/>
      <c r="AI201"/>
      <c r="AJ201"/>
      <c r="AK201"/>
      <c r="AL201"/>
      <c r="AM201"/>
      <c r="AN201"/>
      <c r="AO201"/>
      <c r="AP201"/>
      <c r="AQ201"/>
      <c r="AR201"/>
      <c r="AS201"/>
      <c r="AT201"/>
      <c r="AU201"/>
      <c r="AV201"/>
      <c r="AW201"/>
      <c r="AX201"/>
      <c r="AY201"/>
      <c r="AZ201"/>
      <c r="BA201"/>
      <c r="BB201"/>
      <c r="BC201" s="67"/>
    </row>
    <row r="202" spans="1:55" s="65" customFormat="1">
      <c r="A202"/>
      <c r="B202" s="35"/>
      <c r="C202" s="38" t="s">
        <v>1600</v>
      </c>
      <c r="D202" s="36" t="s">
        <v>60</v>
      </c>
      <c r="E202" s="34" t="str">
        <f>+E187</f>
        <v xml:space="preserve">PINZAS </v>
      </c>
      <c r="F202" s="34"/>
      <c r="G202" s="34" t="s">
        <v>1926</v>
      </c>
      <c r="H202" s="34"/>
      <c r="I202" s="34"/>
      <c r="J202" s="317" t="str">
        <f>+J198</f>
        <v>PLATA</v>
      </c>
      <c r="K202" s="34" t="str">
        <f>+K197</f>
        <v>nuevo</v>
      </c>
      <c r="L202" s="34">
        <v>2</v>
      </c>
      <c r="M202" s="35"/>
      <c r="N202" s="35"/>
      <c r="O202" s="34" t="str">
        <f>+O195</f>
        <v>ACTIVO FIJO</v>
      </c>
      <c r="P202" s="34"/>
      <c r="Q202" s="35"/>
      <c r="R202" s="35"/>
      <c r="S202" s="35"/>
      <c r="T202" s="35"/>
      <c r="U202" s="35"/>
      <c r="V202" s="35"/>
      <c r="W202" s="196"/>
      <c r="X202" s="197">
        <f t="shared" si="27"/>
        <v>0</v>
      </c>
      <c r="Y202"/>
      <c r="Z202"/>
      <c r="AA202"/>
      <c r="AB202"/>
      <c r="AC202"/>
      <c r="AD202"/>
      <c r="AE202"/>
      <c r="AF202"/>
      <c r="AG202"/>
      <c r="AH202"/>
      <c r="AI202"/>
      <c r="AJ202"/>
      <c r="AK202"/>
      <c r="AL202"/>
      <c r="AM202"/>
      <c r="AN202"/>
      <c r="AO202"/>
      <c r="AP202"/>
      <c r="AQ202"/>
      <c r="AR202"/>
      <c r="AS202"/>
      <c r="AT202"/>
      <c r="AU202"/>
      <c r="AV202"/>
      <c r="AW202"/>
      <c r="AX202"/>
      <c r="AY202"/>
      <c r="AZ202"/>
      <c r="BA202"/>
      <c r="BB202"/>
      <c r="BC202" s="67"/>
    </row>
    <row r="203" spans="1:55" s="65" customFormat="1">
      <c r="A203"/>
      <c r="B203" s="35"/>
      <c r="C203" s="38" t="s">
        <v>1601</v>
      </c>
      <c r="D203" s="36" t="s">
        <v>60</v>
      </c>
      <c r="E203" s="34" t="s">
        <v>2330</v>
      </c>
      <c r="F203" s="34"/>
      <c r="G203" s="34" t="s">
        <v>2338</v>
      </c>
      <c r="H203" s="34"/>
      <c r="I203" s="34"/>
      <c r="J203" s="317" t="str">
        <f>+J199</f>
        <v>PLATA</v>
      </c>
      <c r="K203" s="34" t="str">
        <f>+K197</f>
        <v>nuevo</v>
      </c>
      <c r="L203" s="34">
        <v>1</v>
      </c>
      <c r="M203" s="35"/>
      <c r="N203" s="35"/>
      <c r="O203" s="34" t="str">
        <f>+O196</f>
        <v>ACTIVO FIJO</v>
      </c>
      <c r="P203" s="34"/>
      <c r="Q203" s="35"/>
      <c r="R203" s="35"/>
      <c r="S203" s="35"/>
      <c r="T203" s="35"/>
      <c r="U203" s="35"/>
      <c r="V203" s="35"/>
      <c r="W203" s="196"/>
      <c r="X203" s="197">
        <f t="shared" si="27"/>
        <v>0</v>
      </c>
      <c r="Y203"/>
      <c r="Z203"/>
      <c r="AA203"/>
      <c r="AB203"/>
      <c r="AC203"/>
      <c r="AD203"/>
      <c r="AE203"/>
      <c r="AF203"/>
      <c r="AG203"/>
      <c r="AH203"/>
      <c r="AI203"/>
      <c r="AJ203"/>
      <c r="AK203"/>
      <c r="AL203"/>
      <c r="AM203"/>
      <c r="AN203"/>
      <c r="AO203"/>
      <c r="AP203"/>
      <c r="AQ203"/>
      <c r="AR203"/>
      <c r="AS203"/>
      <c r="AT203"/>
      <c r="AU203"/>
      <c r="AV203"/>
      <c r="AW203"/>
      <c r="AX203"/>
      <c r="AY203"/>
      <c r="AZ203"/>
      <c r="BA203"/>
      <c r="BB203"/>
      <c r="BC203" s="67"/>
    </row>
    <row r="204" spans="1:55" s="65" customFormat="1">
      <c r="A204"/>
      <c r="B204" s="35"/>
      <c r="C204" s="38" t="s">
        <v>1602</v>
      </c>
      <c r="D204" s="36" t="s">
        <v>60</v>
      </c>
      <c r="E204" s="34" t="s">
        <v>2330</v>
      </c>
      <c r="F204" s="34"/>
      <c r="G204" s="34" t="s">
        <v>2339</v>
      </c>
      <c r="H204" s="34"/>
      <c r="I204" s="34"/>
      <c r="J204" s="317" t="str">
        <f>+J199</f>
        <v>PLATA</v>
      </c>
      <c r="K204" s="34" t="str">
        <f>+K197</f>
        <v>nuevo</v>
      </c>
      <c r="L204" s="34">
        <v>1</v>
      </c>
      <c r="M204" s="35"/>
      <c r="N204" s="35"/>
      <c r="O204" s="34" t="str">
        <f>+O199</f>
        <v>ACTIVO FIJO</v>
      </c>
      <c r="P204" s="34"/>
      <c r="Q204" s="35"/>
      <c r="R204" s="35"/>
      <c r="S204" s="35"/>
      <c r="T204" s="35"/>
      <c r="U204" s="35"/>
      <c r="V204" s="35"/>
      <c r="W204" s="196"/>
      <c r="X204" s="197">
        <f t="shared" si="27"/>
        <v>0</v>
      </c>
      <c r="Y204"/>
      <c r="Z204"/>
      <c r="AA204"/>
      <c r="AB204"/>
      <c r="AC204"/>
      <c r="AD204"/>
      <c r="AE204"/>
      <c r="AF204"/>
      <c r="AG204"/>
      <c r="AH204"/>
      <c r="AI204"/>
      <c r="AJ204"/>
      <c r="AK204"/>
      <c r="AL204"/>
      <c r="AM204"/>
      <c r="AN204"/>
      <c r="AO204"/>
      <c r="AP204"/>
      <c r="AQ204"/>
      <c r="AR204"/>
      <c r="AS204"/>
      <c r="AT204"/>
      <c r="AU204"/>
      <c r="AV204"/>
      <c r="AW204"/>
      <c r="AX204"/>
      <c r="AY204"/>
      <c r="AZ204"/>
      <c r="BA204"/>
      <c r="BB204"/>
      <c r="BC204" s="67"/>
    </row>
    <row r="205" spans="1:55" s="65" customFormat="1">
      <c r="A205"/>
      <c r="B205" s="35"/>
      <c r="C205" s="38" t="s">
        <v>1603</v>
      </c>
      <c r="D205" s="36" t="s">
        <v>60</v>
      </c>
      <c r="E205" s="34" t="str">
        <f>+E188</f>
        <v xml:space="preserve">PINZAS </v>
      </c>
      <c r="F205" s="34"/>
      <c r="G205" s="34" t="s">
        <v>2340</v>
      </c>
      <c r="H205" s="34"/>
      <c r="I205" s="34"/>
      <c r="J205" s="317" t="str">
        <f>+J200</f>
        <v>PLATA</v>
      </c>
      <c r="K205" s="34" t="str">
        <f>+K198</f>
        <v>nuevo</v>
      </c>
      <c r="L205" s="34">
        <v>1</v>
      </c>
      <c r="M205" s="35"/>
      <c r="N205" s="35"/>
      <c r="O205" s="34" t="str">
        <f>+O200</f>
        <v>ACTIVO FIJO</v>
      </c>
      <c r="P205" s="34"/>
      <c r="Q205" s="35"/>
      <c r="R205" s="35"/>
      <c r="S205" s="35"/>
      <c r="T205" s="35"/>
      <c r="U205" s="35"/>
      <c r="V205" s="35"/>
      <c r="W205" s="196"/>
      <c r="X205" s="197">
        <f t="shared" si="27"/>
        <v>0</v>
      </c>
      <c r="Y205"/>
      <c r="Z205"/>
      <c r="AA205"/>
      <c r="AB205"/>
      <c r="AC205"/>
      <c r="AD205"/>
      <c r="AE205"/>
      <c r="AF205"/>
      <c r="AG205"/>
      <c r="AH205"/>
      <c r="AI205"/>
      <c r="AJ205"/>
      <c r="AK205"/>
      <c r="AL205"/>
      <c r="AM205"/>
      <c r="AN205"/>
      <c r="AO205"/>
      <c r="AP205"/>
      <c r="AQ205"/>
      <c r="AR205"/>
      <c r="AS205"/>
      <c r="AT205"/>
      <c r="AU205"/>
      <c r="AV205"/>
      <c r="AW205"/>
      <c r="AX205"/>
      <c r="AY205"/>
      <c r="AZ205"/>
      <c r="BA205"/>
      <c r="BB205"/>
      <c r="BC205" s="67"/>
    </row>
    <row r="206" spans="1:55" s="65" customFormat="1">
      <c r="A206"/>
      <c r="B206" s="35"/>
      <c r="C206" s="38" t="s">
        <v>2344</v>
      </c>
      <c r="D206" s="36" t="s">
        <v>60</v>
      </c>
      <c r="E206" s="34" t="s">
        <v>2341</v>
      </c>
      <c r="F206" s="34"/>
      <c r="G206" s="34" t="s">
        <v>2342</v>
      </c>
      <c r="H206" s="34"/>
      <c r="I206" s="34"/>
      <c r="J206" s="317" t="str">
        <f>+J202</f>
        <v>PLATA</v>
      </c>
      <c r="K206" s="34" t="str">
        <f>+K199</f>
        <v>nuevo</v>
      </c>
      <c r="L206" s="34">
        <v>1</v>
      </c>
      <c r="M206" s="35"/>
      <c r="N206" s="35"/>
      <c r="O206" s="34" t="str">
        <f>+O201</f>
        <v>ACTIVO FIJO</v>
      </c>
      <c r="P206" s="34"/>
      <c r="Q206" s="35"/>
      <c r="R206" s="35"/>
      <c r="S206" s="35"/>
      <c r="T206" s="35"/>
      <c r="U206" s="35"/>
      <c r="V206" s="35"/>
      <c r="W206" s="196"/>
      <c r="X206" s="197">
        <f t="shared" si="27"/>
        <v>0</v>
      </c>
      <c r="Y206"/>
      <c r="Z206"/>
      <c r="AA206"/>
      <c r="AB206"/>
      <c r="AC206"/>
      <c r="AD206"/>
      <c r="AE206"/>
      <c r="AF206"/>
      <c r="AG206"/>
      <c r="AH206"/>
      <c r="AI206"/>
      <c r="AJ206"/>
      <c r="AK206"/>
      <c r="AL206"/>
      <c r="AM206"/>
      <c r="AN206"/>
      <c r="AO206"/>
      <c r="AP206"/>
      <c r="AQ206"/>
      <c r="AR206"/>
      <c r="AS206"/>
      <c r="AT206"/>
      <c r="AU206"/>
      <c r="AV206"/>
      <c r="AW206"/>
      <c r="AX206"/>
      <c r="AY206"/>
      <c r="AZ206"/>
      <c r="BA206"/>
      <c r="BB206"/>
      <c r="BC206" s="67"/>
    </row>
    <row r="207" spans="1:55" s="65" customFormat="1">
      <c r="A207"/>
      <c r="B207" s="35"/>
      <c r="C207" s="38" t="s">
        <v>2345</v>
      </c>
      <c r="D207" s="36" t="s">
        <v>60</v>
      </c>
      <c r="E207" s="34" t="s">
        <v>2337</v>
      </c>
      <c r="F207" s="34"/>
      <c r="G207" s="34" t="s">
        <v>2343</v>
      </c>
      <c r="H207" s="34"/>
      <c r="I207" s="34"/>
      <c r="J207" s="317" t="str">
        <f>+J203</f>
        <v>PLATA</v>
      </c>
      <c r="K207" s="34" t="str">
        <f>+K200</f>
        <v>nuevo</v>
      </c>
      <c r="L207" s="34">
        <v>2</v>
      </c>
      <c r="M207" s="35"/>
      <c r="N207" s="35"/>
      <c r="O207" s="34" t="str">
        <f>+O202</f>
        <v>ACTIVO FIJO</v>
      </c>
      <c r="P207" s="34"/>
      <c r="Q207" s="35"/>
      <c r="R207" s="35"/>
      <c r="S207" s="35"/>
      <c r="T207" s="35"/>
      <c r="U207" s="35"/>
      <c r="V207" s="35"/>
      <c r="W207" s="196"/>
      <c r="X207" s="197">
        <f t="shared" si="27"/>
        <v>0</v>
      </c>
      <c r="Y207"/>
      <c r="Z207"/>
      <c r="AA207"/>
      <c r="AB207"/>
      <c r="AC207"/>
      <c r="AD207"/>
      <c r="AE207"/>
      <c r="AF207"/>
      <c r="AG207"/>
      <c r="AH207"/>
      <c r="AI207"/>
      <c r="AJ207"/>
      <c r="AK207"/>
      <c r="AL207"/>
      <c r="AM207"/>
      <c r="AN207"/>
      <c r="AO207"/>
      <c r="AP207"/>
      <c r="AQ207"/>
      <c r="AR207"/>
      <c r="AS207"/>
      <c r="AT207"/>
      <c r="AU207"/>
      <c r="AV207"/>
      <c r="AW207"/>
      <c r="AX207"/>
      <c r="AY207"/>
      <c r="AZ207"/>
      <c r="BA207"/>
      <c r="BB207"/>
      <c r="BC207" s="67"/>
    </row>
    <row r="208" spans="1:55" s="65" customFormat="1">
      <c r="A208"/>
      <c r="B208" s="35"/>
      <c r="C208" s="38" t="s">
        <v>2346</v>
      </c>
      <c r="D208" s="36" t="s">
        <v>60</v>
      </c>
      <c r="E208" s="34" t="s">
        <v>2333</v>
      </c>
      <c r="F208" s="34"/>
      <c r="G208" s="34" t="s">
        <v>2350</v>
      </c>
      <c r="H208" s="34"/>
      <c r="I208" s="34"/>
      <c r="J208" s="317" t="str">
        <f>+J200</f>
        <v>PLATA</v>
      </c>
      <c r="K208" s="34" t="str">
        <f>+K199</f>
        <v>nuevo</v>
      </c>
      <c r="L208" s="34">
        <v>2</v>
      </c>
      <c r="M208" s="35"/>
      <c r="N208" s="35"/>
      <c r="O208" s="34" t="str">
        <f>+O200</f>
        <v>ACTIVO FIJO</v>
      </c>
      <c r="P208" s="34"/>
      <c r="Q208" s="35"/>
      <c r="R208" s="35"/>
      <c r="S208" s="35"/>
      <c r="T208" s="35"/>
      <c r="U208" s="35"/>
      <c r="V208" s="35"/>
      <c r="W208" s="196"/>
      <c r="X208" s="197">
        <f t="shared" si="27"/>
        <v>0</v>
      </c>
      <c r="Y208"/>
      <c r="Z208"/>
      <c r="AA208"/>
      <c r="AB208"/>
      <c r="AC208"/>
      <c r="AD208"/>
      <c r="AE208"/>
      <c r="AF208"/>
      <c r="AG208"/>
      <c r="AH208"/>
      <c r="AI208"/>
      <c r="AJ208"/>
      <c r="AK208"/>
      <c r="AL208"/>
      <c r="AM208"/>
      <c r="AN208"/>
      <c r="AO208"/>
      <c r="AP208"/>
      <c r="AQ208"/>
      <c r="AR208"/>
      <c r="AS208"/>
      <c r="AT208"/>
      <c r="AU208"/>
      <c r="AV208"/>
      <c r="AW208"/>
      <c r="AX208"/>
      <c r="AY208"/>
      <c r="AZ208"/>
      <c r="BA208"/>
      <c r="BB208"/>
      <c r="BC208" s="67"/>
    </row>
    <row r="209" spans="1:55" s="65" customFormat="1">
      <c r="A209"/>
      <c r="B209" s="35"/>
      <c r="C209" s="38" t="s">
        <v>2347</v>
      </c>
      <c r="D209" s="36" t="s">
        <v>60</v>
      </c>
      <c r="E209" s="34" t="str">
        <f>+E184</f>
        <v xml:space="preserve">PINZAS </v>
      </c>
      <c r="F209" s="34"/>
      <c r="G209" s="34" t="s">
        <v>1931</v>
      </c>
      <c r="H209" s="34"/>
      <c r="I209" s="34"/>
      <c r="J209" s="317" t="str">
        <f>+J197</f>
        <v>PLATA</v>
      </c>
      <c r="K209" s="34" t="str">
        <f t="shared" ref="K209:K219" si="28">+K196</f>
        <v>nuevo</v>
      </c>
      <c r="L209" s="34">
        <v>1</v>
      </c>
      <c r="M209" s="35"/>
      <c r="N209" s="35"/>
      <c r="O209" s="34" t="str">
        <f t="shared" ref="O209:O219" si="29">+O197</f>
        <v>ACTIVO FIJO</v>
      </c>
      <c r="P209" s="34"/>
      <c r="Q209" s="35"/>
      <c r="R209" s="35"/>
      <c r="S209" s="35"/>
      <c r="T209" s="35"/>
      <c r="U209" s="35"/>
      <c r="V209" s="35"/>
      <c r="W209" s="196"/>
      <c r="X209" s="197">
        <f t="shared" si="27"/>
        <v>0</v>
      </c>
      <c r="Y209"/>
      <c r="Z209"/>
      <c r="AA209"/>
      <c r="AB209"/>
      <c r="AC209"/>
      <c r="AD209"/>
      <c r="AE209"/>
      <c r="AF209"/>
      <c r="AG209"/>
      <c r="AH209"/>
      <c r="AI209"/>
      <c r="AJ209"/>
      <c r="AK209"/>
      <c r="AL209"/>
      <c r="AM209"/>
      <c r="AN209"/>
      <c r="AO209"/>
      <c r="AP209"/>
      <c r="AQ209"/>
      <c r="AR209"/>
      <c r="AS209"/>
      <c r="AT209"/>
      <c r="AU209"/>
      <c r="AV209"/>
      <c r="AW209"/>
      <c r="AX209"/>
      <c r="AY209"/>
      <c r="AZ209"/>
      <c r="BA209"/>
      <c r="BB209"/>
      <c r="BC209" s="67"/>
    </row>
    <row r="210" spans="1:55" s="65" customFormat="1">
      <c r="A210"/>
      <c r="B210" s="35"/>
      <c r="C210" s="38" t="s">
        <v>2348</v>
      </c>
      <c r="D210" s="36" t="s">
        <v>60</v>
      </c>
      <c r="E210" s="34" t="s">
        <v>2351</v>
      </c>
      <c r="F210" s="34"/>
      <c r="G210" s="34" t="s">
        <v>2352</v>
      </c>
      <c r="H210" s="34"/>
      <c r="I210" s="34"/>
      <c r="J210" s="317" t="str">
        <f t="shared" ref="J210:J219" si="30">+J200</f>
        <v>PLATA</v>
      </c>
      <c r="K210" s="34" t="str">
        <f t="shared" si="28"/>
        <v>nuevo</v>
      </c>
      <c r="L210" s="34">
        <v>1</v>
      </c>
      <c r="M210" s="35"/>
      <c r="N210" s="35"/>
      <c r="O210" s="34" t="str">
        <f t="shared" si="29"/>
        <v>ACTIVO FIJO</v>
      </c>
      <c r="P210" s="34"/>
      <c r="Q210" s="35"/>
      <c r="R210" s="35"/>
      <c r="S210" s="35"/>
      <c r="T210" s="35"/>
      <c r="U210" s="35"/>
      <c r="V210" s="35"/>
      <c r="W210" s="196"/>
      <c r="X210" s="197">
        <f t="shared" si="27"/>
        <v>0</v>
      </c>
      <c r="Y210"/>
      <c r="Z210"/>
      <c r="AA210"/>
      <c r="AB210"/>
      <c r="AC210"/>
      <c r="AD210"/>
      <c r="AE210"/>
      <c r="AF210"/>
      <c r="AG210"/>
      <c r="AH210"/>
      <c r="AI210"/>
      <c r="AJ210"/>
      <c r="AK210"/>
      <c r="AL210"/>
      <c r="AM210"/>
      <c r="AN210"/>
      <c r="AO210"/>
      <c r="AP210"/>
      <c r="AQ210"/>
      <c r="AR210"/>
      <c r="AS210"/>
      <c r="AT210"/>
      <c r="AU210"/>
      <c r="AV210"/>
      <c r="AW210"/>
      <c r="AX210"/>
      <c r="AY210"/>
      <c r="AZ210"/>
      <c r="BA210"/>
      <c r="BB210"/>
      <c r="BC210" s="67"/>
    </row>
    <row r="211" spans="1:55" s="65" customFormat="1">
      <c r="A211"/>
      <c r="B211" s="35"/>
      <c r="C211" s="38" t="s">
        <v>2349</v>
      </c>
      <c r="D211" s="36" t="s">
        <v>60</v>
      </c>
      <c r="E211" s="34" t="str">
        <f>+E187</f>
        <v xml:space="preserve">PINZAS </v>
      </c>
      <c r="F211" s="34"/>
      <c r="G211" s="34" t="s">
        <v>1941</v>
      </c>
      <c r="H211" s="34"/>
      <c r="I211" s="34"/>
      <c r="J211" s="317" t="str">
        <f t="shared" si="30"/>
        <v>PLATA</v>
      </c>
      <c r="K211" s="34" t="str">
        <f t="shared" si="28"/>
        <v>nuevo</v>
      </c>
      <c r="L211" s="34">
        <v>1</v>
      </c>
      <c r="M211" s="35"/>
      <c r="N211" s="35"/>
      <c r="O211" s="34" t="str">
        <f t="shared" si="29"/>
        <v>ACTIVO FIJO</v>
      </c>
      <c r="P211" s="34"/>
      <c r="Q211" s="35"/>
      <c r="R211" s="35"/>
      <c r="S211" s="35"/>
      <c r="T211" s="35"/>
      <c r="U211" s="35"/>
      <c r="V211" s="35"/>
      <c r="W211" s="196"/>
      <c r="X211" s="197">
        <f t="shared" si="27"/>
        <v>0</v>
      </c>
      <c r="Y211"/>
      <c r="Z211"/>
      <c r="AA211"/>
      <c r="AB211"/>
      <c r="AC211"/>
      <c r="AD211"/>
      <c r="AE211"/>
      <c r="AF211"/>
      <c r="AG211"/>
      <c r="AH211"/>
      <c r="AI211"/>
      <c r="AJ211"/>
      <c r="AK211"/>
      <c r="AL211"/>
      <c r="AM211"/>
      <c r="AN211"/>
      <c r="AO211"/>
      <c r="AP211"/>
      <c r="AQ211"/>
      <c r="AR211"/>
      <c r="AS211"/>
      <c r="AT211"/>
      <c r="AU211"/>
      <c r="AV211"/>
      <c r="AW211"/>
      <c r="AX211"/>
      <c r="AY211"/>
      <c r="AZ211"/>
      <c r="BA211"/>
      <c r="BB211"/>
      <c r="BC211" s="67"/>
    </row>
    <row r="212" spans="1:55" s="65" customFormat="1">
      <c r="A212"/>
      <c r="B212" s="35"/>
      <c r="C212" s="38" t="s">
        <v>2355</v>
      </c>
      <c r="D212" s="36" t="s">
        <v>60</v>
      </c>
      <c r="E212" s="34" t="s">
        <v>2351</v>
      </c>
      <c r="F212" s="34"/>
      <c r="G212" s="34" t="s">
        <v>2353</v>
      </c>
      <c r="H212" s="34"/>
      <c r="I212" s="34"/>
      <c r="J212" s="317" t="str">
        <f t="shared" si="30"/>
        <v>PLATA</v>
      </c>
      <c r="K212" s="34" t="str">
        <f t="shared" si="28"/>
        <v>nuevo</v>
      </c>
      <c r="L212" s="34">
        <v>1</v>
      </c>
      <c r="M212" s="35"/>
      <c r="N212" s="35"/>
      <c r="O212" s="34" t="str">
        <f t="shared" si="29"/>
        <v>ACTIVO FIJO</v>
      </c>
      <c r="P212" s="34"/>
      <c r="Q212" s="35"/>
      <c r="R212" s="35"/>
      <c r="S212" s="35"/>
      <c r="T212" s="35"/>
      <c r="U212" s="35"/>
      <c r="V212" s="35"/>
      <c r="W212" s="196">
        <v>60000</v>
      </c>
      <c r="X212" s="197">
        <f t="shared" si="27"/>
        <v>60000</v>
      </c>
      <c r="Y212"/>
      <c r="Z212"/>
      <c r="AA212"/>
      <c r="AB212"/>
      <c r="AC212"/>
      <c r="AD212"/>
      <c r="AE212"/>
      <c r="AF212"/>
      <c r="AG212"/>
      <c r="AH212"/>
      <c r="AI212"/>
      <c r="AJ212"/>
      <c r="AK212"/>
      <c r="AL212"/>
      <c r="AM212"/>
      <c r="AN212"/>
      <c r="AO212"/>
      <c r="AP212"/>
      <c r="AQ212"/>
      <c r="AR212"/>
      <c r="AS212"/>
      <c r="AT212"/>
      <c r="AU212"/>
      <c r="AV212"/>
      <c r="AW212"/>
      <c r="AX212"/>
      <c r="AY212"/>
      <c r="AZ212"/>
      <c r="BA212"/>
      <c r="BB212"/>
      <c r="BC212" s="67"/>
    </row>
    <row r="213" spans="1:55" s="65" customFormat="1">
      <c r="A213"/>
      <c r="B213" s="35"/>
      <c r="C213" s="38" t="s">
        <v>2356</v>
      </c>
      <c r="D213" s="36" t="s">
        <v>60</v>
      </c>
      <c r="E213" s="34" t="s">
        <v>2354</v>
      </c>
      <c r="F213" s="34"/>
      <c r="G213" s="34" t="s">
        <v>1978</v>
      </c>
      <c r="H213" s="34"/>
      <c r="I213" s="34"/>
      <c r="J213" s="317" t="str">
        <f t="shared" si="30"/>
        <v>PLATA</v>
      </c>
      <c r="K213" s="34" t="str">
        <f t="shared" si="28"/>
        <v>nuevo</v>
      </c>
      <c r="L213" s="34">
        <v>1</v>
      </c>
      <c r="M213" s="35"/>
      <c r="N213" s="35"/>
      <c r="O213" s="34" t="str">
        <f t="shared" si="29"/>
        <v>ACTIVO FIJO</v>
      </c>
      <c r="P213" s="34"/>
      <c r="Q213" s="35"/>
      <c r="R213" s="35"/>
      <c r="S213" s="35"/>
      <c r="T213" s="35"/>
      <c r="U213" s="35"/>
      <c r="V213" s="35"/>
      <c r="W213" s="196"/>
      <c r="X213" s="197">
        <f t="shared" si="27"/>
        <v>0</v>
      </c>
      <c r="Y213"/>
      <c r="Z213"/>
      <c r="AA213"/>
      <c r="AB213"/>
      <c r="AC213"/>
      <c r="AD213"/>
      <c r="AE213"/>
      <c r="AF213"/>
      <c r="AG213"/>
      <c r="AH213"/>
      <c r="AI213"/>
      <c r="AJ213"/>
      <c r="AK213"/>
      <c r="AL213"/>
      <c r="AM213"/>
      <c r="AN213"/>
      <c r="AO213"/>
      <c r="AP213"/>
      <c r="AQ213"/>
      <c r="AR213"/>
      <c r="AS213"/>
      <c r="AT213"/>
      <c r="AU213"/>
      <c r="AV213"/>
      <c r="AW213"/>
      <c r="AX213"/>
      <c r="AY213"/>
      <c r="AZ213"/>
      <c r="BA213"/>
      <c r="BB213"/>
      <c r="BC213" s="67"/>
    </row>
    <row r="214" spans="1:55" s="65" customFormat="1">
      <c r="A214"/>
      <c r="B214" s="35"/>
      <c r="C214" s="38" t="s">
        <v>2357</v>
      </c>
      <c r="D214" s="36" t="s">
        <v>60</v>
      </c>
      <c r="E214" s="34" t="s">
        <v>2332</v>
      </c>
      <c r="F214" s="34"/>
      <c r="G214" s="34" t="s">
        <v>1941</v>
      </c>
      <c r="H214" s="34"/>
      <c r="I214" s="34"/>
      <c r="J214" s="317" t="str">
        <f t="shared" si="30"/>
        <v>PLATA</v>
      </c>
      <c r="K214" s="34" t="str">
        <f t="shared" si="28"/>
        <v>nuevo</v>
      </c>
      <c r="L214" s="34">
        <v>4</v>
      </c>
      <c r="M214" s="35"/>
      <c r="N214" s="35"/>
      <c r="O214" s="34" t="str">
        <f t="shared" si="29"/>
        <v>ACTIVO FIJO</v>
      </c>
      <c r="P214" s="34"/>
      <c r="Q214" s="35"/>
      <c r="R214" s="35"/>
      <c r="S214" s="35"/>
      <c r="T214" s="35"/>
      <c r="U214" s="35"/>
      <c r="V214" s="35"/>
      <c r="W214" s="196"/>
      <c r="X214" s="197">
        <f t="shared" si="27"/>
        <v>0</v>
      </c>
      <c r="Y214" s="282">
        <f>1000*60</f>
        <v>60000</v>
      </c>
      <c r="Z214"/>
      <c r="AA214"/>
      <c r="AB214"/>
      <c r="AC214"/>
      <c r="AD214"/>
      <c r="AE214"/>
      <c r="AF214"/>
      <c r="AG214"/>
      <c r="AH214"/>
      <c r="AI214"/>
      <c r="AJ214"/>
      <c r="AK214"/>
      <c r="AL214"/>
      <c r="AM214"/>
      <c r="AN214"/>
      <c r="AO214"/>
      <c r="AP214"/>
      <c r="AQ214"/>
      <c r="AR214"/>
      <c r="AS214"/>
      <c r="AT214"/>
      <c r="AU214"/>
      <c r="AV214"/>
      <c r="AW214"/>
      <c r="AX214"/>
      <c r="AY214"/>
      <c r="AZ214"/>
      <c r="BA214"/>
      <c r="BB214"/>
      <c r="BC214" s="67"/>
    </row>
    <row r="215" spans="1:55" s="65" customFormat="1">
      <c r="A215"/>
      <c r="B215" s="35"/>
      <c r="C215" s="38" t="s">
        <v>2358</v>
      </c>
      <c r="D215" s="36" t="s">
        <v>60</v>
      </c>
      <c r="E215" s="34" t="str">
        <f>+E188</f>
        <v xml:space="preserve">PINZAS </v>
      </c>
      <c r="F215" s="34"/>
      <c r="G215" s="34" t="s">
        <v>2359</v>
      </c>
      <c r="H215" s="34"/>
      <c r="I215" s="34"/>
      <c r="J215" s="317" t="str">
        <f t="shared" si="30"/>
        <v>PLATA</v>
      </c>
      <c r="K215" s="34" t="str">
        <f t="shared" si="28"/>
        <v>nuevo</v>
      </c>
      <c r="L215" s="34">
        <v>1</v>
      </c>
      <c r="M215" s="35"/>
      <c r="N215" s="35"/>
      <c r="O215" s="34" t="str">
        <f t="shared" si="29"/>
        <v>ACTIVO FIJO</v>
      </c>
      <c r="P215" s="34"/>
      <c r="Q215" s="35"/>
      <c r="R215" s="35"/>
      <c r="S215" s="35"/>
      <c r="T215" s="35"/>
      <c r="U215" s="35"/>
      <c r="V215" s="35"/>
      <c r="W215" s="196"/>
      <c r="X215" s="197">
        <f t="shared" si="27"/>
        <v>0</v>
      </c>
      <c r="Y215"/>
      <c r="Z215"/>
      <c r="AA215"/>
      <c r="AB215"/>
      <c r="AC215"/>
      <c r="AD215"/>
      <c r="AE215"/>
      <c r="AF215"/>
      <c r="AG215"/>
      <c r="AH215"/>
      <c r="AI215"/>
      <c r="AJ215"/>
      <c r="AK215"/>
      <c r="AL215"/>
      <c r="AM215"/>
      <c r="AN215"/>
      <c r="AO215"/>
      <c r="AP215"/>
      <c r="AQ215"/>
      <c r="AR215"/>
      <c r="AS215"/>
      <c r="AT215"/>
      <c r="AU215"/>
      <c r="AV215"/>
      <c r="AW215"/>
      <c r="AX215"/>
      <c r="AY215"/>
      <c r="AZ215"/>
      <c r="BA215"/>
      <c r="BB215"/>
      <c r="BC215" s="67"/>
    </row>
    <row r="216" spans="1:55" s="65" customFormat="1">
      <c r="A216"/>
      <c r="B216" s="35"/>
      <c r="C216" s="38" t="s">
        <v>724</v>
      </c>
      <c r="D216" s="36" t="s">
        <v>60</v>
      </c>
      <c r="E216" s="34" t="s">
        <v>2360</v>
      </c>
      <c r="F216" s="34"/>
      <c r="G216" s="34" t="s">
        <v>2322</v>
      </c>
      <c r="H216" s="34"/>
      <c r="I216" s="34"/>
      <c r="J216" s="317" t="str">
        <f t="shared" si="30"/>
        <v>PLATA</v>
      </c>
      <c r="K216" s="34" t="str">
        <f t="shared" si="28"/>
        <v>nuevo</v>
      </c>
      <c r="L216" s="34">
        <v>2</v>
      </c>
      <c r="M216" s="35"/>
      <c r="N216" s="35"/>
      <c r="O216" s="34" t="str">
        <f t="shared" si="29"/>
        <v>ACTIVO FIJO</v>
      </c>
      <c r="P216" s="34"/>
      <c r="Q216" s="35"/>
      <c r="R216" s="35"/>
      <c r="S216" s="35"/>
      <c r="T216" s="35"/>
      <c r="U216" s="35"/>
      <c r="V216" s="35"/>
      <c r="W216" s="196"/>
      <c r="X216" s="197">
        <f t="shared" si="27"/>
        <v>0</v>
      </c>
      <c r="Y216"/>
      <c r="Z216"/>
      <c r="AA216"/>
      <c r="AB216"/>
      <c r="AC216"/>
      <c r="AD216"/>
      <c r="AE216"/>
      <c r="AF216"/>
      <c r="AG216"/>
      <c r="AH216"/>
      <c r="AI216"/>
      <c r="AJ216"/>
      <c r="AK216"/>
      <c r="AL216"/>
      <c r="AM216"/>
      <c r="AN216"/>
      <c r="AO216"/>
      <c r="AP216"/>
      <c r="AQ216"/>
      <c r="AR216"/>
      <c r="AS216"/>
      <c r="AT216"/>
      <c r="AU216"/>
      <c r="AV216"/>
      <c r="AW216"/>
      <c r="AX216"/>
      <c r="AY216"/>
      <c r="AZ216"/>
      <c r="BA216"/>
      <c r="BB216"/>
      <c r="BC216" s="67"/>
    </row>
    <row r="217" spans="1:55" s="65" customFormat="1">
      <c r="A217"/>
      <c r="B217" s="35"/>
      <c r="C217" s="38" t="s">
        <v>725</v>
      </c>
      <c r="D217" s="36" t="s">
        <v>60</v>
      </c>
      <c r="E217" s="34" t="str">
        <f>+E205</f>
        <v xml:space="preserve">PINZAS </v>
      </c>
      <c r="F217" s="34"/>
      <c r="G217" s="34" t="s">
        <v>1926</v>
      </c>
      <c r="H217" s="34"/>
      <c r="I217" s="34"/>
      <c r="J217" s="317" t="str">
        <f t="shared" si="30"/>
        <v>PLATA</v>
      </c>
      <c r="K217" s="34" t="str">
        <f t="shared" si="28"/>
        <v>nuevo</v>
      </c>
      <c r="L217" s="34">
        <v>1</v>
      </c>
      <c r="M217" s="35"/>
      <c r="N217" s="35"/>
      <c r="O217" s="34" t="str">
        <f t="shared" si="29"/>
        <v>ACTIVO FIJO</v>
      </c>
      <c r="P217" s="34"/>
      <c r="Q217" s="35"/>
      <c r="R217" s="35"/>
      <c r="S217" s="35"/>
      <c r="T217" s="35"/>
      <c r="U217" s="35"/>
      <c r="V217" s="35"/>
      <c r="W217" s="196"/>
      <c r="X217" s="197">
        <f t="shared" si="27"/>
        <v>0</v>
      </c>
      <c r="Y217"/>
      <c r="Z217"/>
      <c r="AA217"/>
      <c r="AB217"/>
      <c r="AC217"/>
      <c r="AD217"/>
      <c r="AE217"/>
      <c r="AF217"/>
      <c r="AG217"/>
      <c r="AH217"/>
      <c r="AI217"/>
      <c r="AJ217"/>
      <c r="AK217"/>
      <c r="AL217"/>
      <c r="AM217"/>
      <c r="AN217"/>
      <c r="AO217"/>
      <c r="AP217"/>
      <c r="AQ217"/>
      <c r="AR217"/>
      <c r="AS217"/>
      <c r="AT217"/>
      <c r="AU217"/>
      <c r="AV217"/>
      <c r="AW217"/>
      <c r="AX217"/>
      <c r="AY217"/>
      <c r="AZ217"/>
      <c r="BA217"/>
      <c r="BB217"/>
      <c r="BC217" s="67"/>
    </row>
    <row r="218" spans="1:55" s="65" customFormat="1">
      <c r="A218"/>
      <c r="B218" s="35"/>
      <c r="C218" s="38" t="s">
        <v>726</v>
      </c>
      <c r="D218" s="36" t="s">
        <v>60</v>
      </c>
      <c r="E218" s="34" t="str">
        <f>+E205</f>
        <v xml:space="preserve">PINZAS </v>
      </c>
      <c r="F218" s="34"/>
      <c r="G218" s="34" t="s">
        <v>2361</v>
      </c>
      <c r="H218" s="34"/>
      <c r="I218" s="34"/>
      <c r="J218" s="317" t="str">
        <f t="shared" si="30"/>
        <v>PLATA</v>
      </c>
      <c r="K218" s="34" t="str">
        <f t="shared" si="28"/>
        <v>nuevo</v>
      </c>
      <c r="L218" s="34">
        <v>1</v>
      </c>
      <c r="M218" s="35"/>
      <c r="N218" s="35"/>
      <c r="O218" s="34" t="str">
        <f t="shared" si="29"/>
        <v>ACTIVO FIJO</v>
      </c>
      <c r="P218" s="34"/>
      <c r="Q218" s="35"/>
      <c r="R218" s="35"/>
      <c r="S218" s="35"/>
      <c r="T218" s="35"/>
      <c r="U218" s="35"/>
      <c r="V218" s="35"/>
      <c r="W218" s="196"/>
      <c r="X218" s="197">
        <f t="shared" si="27"/>
        <v>0</v>
      </c>
      <c r="Y218"/>
      <c r="Z218"/>
      <c r="AA218"/>
      <c r="AB218"/>
      <c r="AC218"/>
      <c r="AD218"/>
      <c r="AE218"/>
      <c r="AF218"/>
      <c r="AG218"/>
      <c r="AH218"/>
      <c r="AI218"/>
      <c r="AJ218"/>
      <c r="AK218"/>
      <c r="AL218"/>
      <c r="AM218"/>
      <c r="AN218"/>
      <c r="AO218"/>
      <c r="AP218"/>
      <c r="AQ218"/>
      <c r="AR218"/>
      <c r="AS218"/>
      <c r="AT218"/>
      <c r="AU218"/>
      <c r="AV218"/>
      <c r="AW218"/>
      <c r="AX218"/>
      <c r="AY218"/>
      <c r="AZ218"/>
      <c r="BA218"/>
      <c r="BB218"/>
      <c r="BC218" s="67"/>
    </row>
    <row r="219" spans="1:55" s="65" customFormat="1">
      <c r="A219"/>
      <c r="B219" s="35"/>
      <c r="C219" s="38" t="s">
        <v>727</v>
      </c>
      <c r="D219" s="36" t="s">
        <v>60</v>
      </c>
      <c r="E219" s="34" t="s">
        <v>2354</v>
      </c>
      <c r="F219" s="34"/>
      <c r="G219" s="34" t="s">
        <v>1977</v>
      </c>
      <c r="H219" s="34"/>
      <c r="I219" s="34"/>
      <c r="J219" s="317" t="str">
        <f t="shared" si="30"/>
        <v>PLATA</v>
      </c>
      <c r="K219" s="34" t="str">
        <f t="shared" si="28"/>
        <v>nuevo</v>
      </c>
      <c r="L219" s="34">
        <v>1</v>
      </c>
      <c r="M219" s="35"/>
      <c r="N219" s="35"/>
      <c r="O219" s="34" t="str">
        <f t="shared" si="29"/>
        <v>ACTIVO FIJO</v>
      </c>
      <c r="P219" s="34"/>
      <c r="Q219" s="35"/>
      <c r="R219" s="35"/>
      <c r="S219" s="35"/>
      <c r="T219" s="35"/>
      <c r="U219" s="35"/>
      <c r="V219" s="35"/>
      <c r="W219" s="196"/>
      <c r="X219" s="197">
        <f t="shared" si="27"/>
        <v>0</v>
      </c>
      <c r="Y219"/>
      <c r="Z219"/>
      <c r="AA219"/>
      <c r="AB219"/>
      <c r="AC219"/>
      <c r="AD219"/>
      <c r="AE219"/>
      <c r="AF219"/>
      <c r="AG219"/>
      <c r="AH219"/>
      <c r="AI219"/>
      <c r="AJ219"/>
      <c r="AK219"/>
      <c r="AL219"/>
      <c r="AM219"/>
      <c r="AN219"/>
      <c r="AO219"/>
      <c r="AP219"/>
      <c r="AQ219"/>
      <c r="AR219"/>
      <c r="AS219"/>
      <c r="AT219"/>
      <c r="AU219"/>
      <c r="AV219"/>
      <c r="AW219"/>
      <c r="AX219"/>
      <c r="AY219"/>
      <c r="AZ219"/>
      <c r="BA219"/>
      <c r="BB219"/>
      <c r="BC219" s="67"/>
    </row>
    <row r="220" spans="1:55" s="65" customFormat="1">
      <c r="A220"/>
      <c r="B220" s="35"/>
      <c r="C220" s="38" t="s">
        <v>728</v>
      </c>
      <c r="D220" s="36" t="s">
        <v>60</v>
      </c>
      <c r="E220" s="34" t="s">
        <v>2362</v>
      </c>
      <c r="F220" s="34"/>
      <c r="G220" s="34" t="s">
        <v>1941</v>
      </c>
      <c r="H220" s="34"/>
      <c r="I220" s="34"/>
      <c r="J220" s="317" t="str">
        <f>+J216</f>
        <v>PLATA</v>
      </c>
      <c r="K220" s="34" t="str">
        <f>+K215</f>
        <v>nuevo</v>
      </c>
      <c r="L220" s="34">
        <v>1</v>
      </c>
      <c r="M220" s="35"/>
      <c r="N220" s="35"/>
      <c r="O220" s="34" t="str">
        <f t="shared" ref="O220:O235" si="31">+O215</f>
        <v>ACTIVO FIJO</v>
      </c>
      <c r="P220" s="34"/>
      <c r="Q220" s="35"/>
      <c r="R220" s="35"/>
      <c r="S220" s="35"/>
      <c r="T220" s="35"/>
      <c r="U220" s="35"/>
      <c r="V220" s="35"/>
      <c r="W220" s="196"/>
      <c r="X220" s="197">
        <f t="shared" si="27"/>
        <v>0</v>
      </c>
      <c r="Y220"/>
      <c r="Z220"/>
      <c r="AA220"/>
      <c r="AB220"/>
      <c r="AC220"/>
      <c r="AD220"/>
      <c r="AE220"/>
      <c r="AF220"/>
      <c r="AG220"/>
      <c r="AH220"/>
      <c r="AI220"/>
      <c r="AJ220"/>
      <c r="AK220"/>
      <c r="AL220"/>
      <c r="AM220"/>
      <c r="AN220"/>
      <c r="AO220"/>
      <c r="AP220"/>
      <c r="AQ220"/>
      <c r="AR220"/>
      <c r="AS220"/>
      <c r="AT220"/>
      <c r="AU220"/>
      <c r="AV220"/>
      <c r="AW220"/>
      <c r="AX220"/>
      <c r="AY220"/>
      <c r="AZ220"/>
      <c r="BA220"/>
      <c r="BB220"/>
      <c r="BC220" s="67"/>
    </row>
    <row r="221" spans="1:55" s="65" customFormat="1">
      <c r="A221"/>
      <c r="B221" s="35"/>
      <c r="C221" s="38" t="s">
        <v>729</v>
      </c>
      <c r="D221" s="36" t="s">
        <v>60</v>
      </c>
      <c r="E221" s="34" t="s">
        <v>2362</v>
      </c>
      <c r="F221" s="34"/>
      <c r="G221" s="34" t="s">
        <v>2363</v>
      </c>
      <c r="H221" s="34"/>
      <c r="I221" s="34"/>
      <c r="J221" s="317" t="str">
        <f t="shared" ref="J221:K224" si="32">+J219</f>
        <v>PLATA</v>
      </c>
      <c r="K221" s="34" t="str">
        <f t="shared" si="32"/>
        <v>nuevo</v>
      </c>
      <c r="L221" s="34">
        <v>1</v>
      </c>
      <c r="M221" s="35"/>
      <c r="N221" s="35"/>
      <c r="O221" s="34" t="str">
        <f t="shared" si="31"/>
        <v>ACTIVO FIJO</v>
      </c>
      <c r="P221" s="34"/>
      <c r="Q221" s="35"/>
      <c r="R221" s="35"/>
      <c r="S221" s="35"/>
      <c r="T221" s="35"/>
      <c r="U221" s="35"/>
      <c r="V221" s="35"/>
      <c r="W221" s="196"/>
      <c r="X221" s="197">
        <f t="shared" si="27"/>
        <v>0</v>
      </c>
      <c r="Y221"/>
      <c r="Z221"/>
      <c r="AA221"/>
      <c r="AB221"/>
      <c r="AC221"/>
      <c r="AD221"/>
      <c r="AE221"/>
      <c r="AF221"/>
      <c r="AG221"/>
      <c r="AH221"/>
      <c r="AI221"/>
      <c r="AJ221"/>
      <c r="AK221"/>
      <c r="AL221"/>
      <c r="AM221"/>
      <c r="AN221"/>
      <c r="AO221"/>
      <c r="AP221"/>
      <c r="AQ221"/>
      <c r="AR221"/>
      <c r="AS221"/>
      <c r="AT221"/>
      <c r="AU221"/>
      <c r="AV221"/>
      <c r="AW221"/>
      <c r="AX221"/>
      <c r="AY221"/>
      <c r="AZ221"/>
      <c r="BA221"/>
      <c r="BB221"/>
      <c r="BC221" s="67"/>
    </row>
    <row r="222" spans="1:55" s="65" customFormat="1">
      <c r="A222"/>
      <c r="B222" s="35"/>
      <c r="C222" s="38" t="s">
        <v>730</v>
      </c>
      <c r="D222" s="36" t="s">
        <v>60</v>
      </c>
      <c r="E222" s="34" t="s">
        <v>2362</v>
      </c>
      <c r="F222" s="34"/>
      <c r="G222" s="34" t="s">
        <v>2350</v>
      </c>
      <c r="H222" s="34"/>
      <c r="I222" s="34"/>
      <c r="J222" s="317" t="str">
        <f t="shared" si="32"/>
        <v>PLATA</v>
      </c>
      <c r="K222" s="34" t="str">
        <f t="shared" si="32"/>
        <v>nuevo</v>
      </c>
      <c r="L222" s="34">
        <v>1</v>
      </c>
      <c r="M222" s="35"/>
      <c r="N222" s="35"/>
      <c r="O222" s="34" t="str">
        <f t="shared" si="31"/>
        <v>ACTIVO FIJO</v>
      </c>
      <c r="P222" s="34"/>
      <c r="Q222" s="35"/>
      <c r="R222" s="35"/>
      <c r="S222" s="35"/>
      <c r="T222" s="35"/>
      <c r="U222" s="35"/>
      <c r="V222" s="35"/>
      <c r="W222" s="196"/>
      <c r="X222" s="197">
        <f t="shared" si="27"/>
        <v>0</v>
      </c>
      <c r="Y222"/>
      <c r="Z222"/>
      <c r="AA222"/>
      <c r="AB222"/>
      <c r="AC222"/>
      <c r="AD222"/>
      <c r="AE222"/>
      <c r="AF222"/>
      <c r="AG222"/>
      <c r="AH222"/>
      <c r="AI222"/>
      <c r="AJ222"/>
      <c r="AK222"/>
      <c r="AL222"/>
      <c r="AM222"/>
      <c r="AN222"/>
      <c r="AO222"/>
      <c r="AP222"/>
      <c r="AQ222"/>
      <c r="AR222"/>
      <c r="AS222"/>
      <c r="AT222"/>
      <c r="AU222"/>
      <c r="AV222"/>
      <c r="AW222"/>
      <c r="AX222"/>
      <c r="AY222"/>
      <c r="AZ222"/>
      <c r="BA222"/>
      <c r="BB222"/>
      <c r="BC222" s="67"/>
    </row>
    <row r="223" spans="1:55" s="65" customFormat="1">
      <c r="A223"/>
      <c r="B223" s="35"/>
      <c r="C223" s="38" t="s">
        <v>731</v>
      </c>
      <c r="D223" s="36" t="s">
        <v>60</v>
      </c>
      <c r="E223" s="34" t="str">
        <f>+E222</f>
        <v>PINZA</v>
      </c>
      <c r="F223" s="34"/>
      <c r="G223" s="34" t="s">
        <v>2340</v>
      </c>
      <c r="H223" s="34"/>
      <c r="I223" s="34"/>
      <c r="J223" s="317" t="str">
        <f t="shared" si="32"/>
        <v>PLATA</v>
      </c>
      <c r="K223" s="34" t="str">
        <f t="shared" si="32"/>
        <v>nuevo</v>
      </c>
      <c r="L223" s="34">
        <v>1</v>
      </c>
      <c r="M223" s="35"/>
      <c r="N223" s="35"/>
      <c r="O223" s="34" t="str">
        <f t="shared" si="31"/>
        <v>ACTIVO FIJO</v>
      </c>
      <c r="P223" s="34"/>
      <c r="Q223" s="35"/>
      <c r="R223" s="35"/>
      <c r="S223" s="35"/>
      <c r="T223" s="35"/>
      <c r="U223" s="35"/>
      <c r="V223" s="35"/>
      <c r="W223" s="196"/>
      <c r="X223" s="197">
        <f t="shared" si="27"/>
        <v>0</v>
      </c>
      <c r="Y223"/>
      <c r="Z223"/>
      <c r="AA223"/>
      <c r="AB223"/>
      <c r="AC223"/>
      <c r="AD223"/>
      <c r="AE223"/>
      <c r="AF223"/>
      <c r="AG223"/>
      <c r="AH223"/>
      <c r="AI223"/>
      <c r="AJ223"/>
      <c r="AK223"/>
      <c r="AL223"/>
      <c r="AM223"/>
      <c r="AN223"/>
      <c r="AO223"/>
      <c r="AP223"/>
      <c r="AQ223"/>
      <c r="AR223"/>
      <c r="AS223"/>
      <c r="AT223"/>
      <c r="AU223"/>
      <c r="AV223"/>
      <c r="AW223"/>
      <c r="AX223"/>
      <c r="AY223"/>
      <c r="AZ223"/>
      <c r="BA223"/>
      <c r="BB223"/>
      <c r="BC223" s="67"/>
    </row>
    <row r="224" spans="1:55" s="65" customFormat="1">
      <c r="A224"/>
      <c r="B224" s="35"/>
      <c r="C224" s="38" t="s">
        <v>732</v>
      </c>
      <c r="D224" s="36" t="s">
        <v>60</v>
      </c>
      <c r="E224" s="34" t="str">
        <f>+E221</f>
        <v>PINZA</v>
      </c>
      <c r="F224" s="34"/>
      <c r="G224" s="34" t="s">
        <v>2364</v>
      </c>
      <c r="H224" s="34"/>
      <c r="I224" s="34"/>
      <c r="J224" s="317" t="str">
        <f t="shared" si="32"/>
        <v>PLATA</v>
      </c>
      <c r="K224" s="34" t="str">
        <f t="shared" si="32"/>
        <v>nuevo</v>
      </c>
      <c r="L224" s="34">
        <v>2</v>
      </c>
      <c r="M224" s="35"/>
      <c r="N224" s="35"/>
      <c r="O224" s="34" t="str">
        <f t="shared" si="31"/>
        <v>ACTIVO FIJO</v>
      </c>
      <c r="P224" s="34"/>
      <c r="Q224" s="35"/>
      <c r="R224" s="35"/>
      <c r="S224" s="35"/>
      <c r="T224" s="35"/>
      <c r="U224" s="35"/>
      <c r="V224" s="35"/>
      <c r="W224" s="196"/>
      <c r="X224" s="197">
        <f t="shared" si="27"/>
        <v>0</v>
      </c>
      <c r="Y224"/>
      <c r="Z224"/>
      <c r="AA224"/>
      <c r="AB224"/>
      <c r="AC224"/>
      <c r="AD224"/>
      <c r="AE224"/>
      <c r="AF224"/>
      <c r="AG224"/>
      <c r="AH224"/>
      <c r="AI224"/>
      <c r="AJ224"/>
      <c r="AK224"/>
      <c r="AL224"/>
      <c r="AM224"/>
      <c r="AN224"/>
      <c r="AO224"/>
      <c r="AP224"/>
      <c r="AQ224"/>
      <c r="AR224"/>
      <c r="AS224"/>
      <c r="AT224"/>
      <c r="AU224"/>
      <c r="AV224"/>
      <c r="AW224"/>
      <c r="AX224"/>
      <c r="AY224"/>
      <c r="AZ224"/>
      <c r="BA224"/>
      <c r="BB224"/>
      <c r="BC224" s="67"/>
    </row>
    <row r="225" spans="1:55" s="65" customFormat="1">
      <c r="A225"/>
      <c r="B225" s="35"/>
      <c r="C225" s="38" t="s">
        <v>733</v>
      </c>
      <c r="D225" s="36" t="s">
        <v>60</v>
      </c>
      <c r="E225" s="34" t="str">
        <f>+E222</f>
        <v>PINZA</v>
      </c>
      <c r="F225" s="34"/>
      <c r="G225" s="34" t="s">
        <v>1939</v>
      </c>
      <c r="H225" s="34"/>
      <c r="I225" s="34"/>
      <c r="J225" s="317" t="str">
        <f>+J217</f>
        <v>PLATA</v>
      </c>
      <c r="K225" s="34" t="str">
        <f>+K223</f>
        <v>nuevo</v>
      </c>
      <c r="L225" s="34">
        <v>1</v>
      </c>
      <c r="M225" s="35"/>
      <c r="N225" s="35"/>
      <c r="O225" s="34" t="str">
        <f t="shared" si="31"/>
        <v>ACTIVO FIJO</v>
      </c>
      <c r="P225" s="34"/>
      <c r="Q225" s="35"/>
      <c r="R225" s="35"/>
      <c r="S225" s="35"/>
      <c r="T225" s="35"/>
      <c r="U225" s="35"/>
      <c r="V225" s="35"/>
      <c r="W225" s="196"/>
      <c r="X225" s="197">
        <f t="shared" si="27"/>
        <v>0</v>
      </c>
      <c r="Y225"/>
      <c r="Z225"/>
      <c r="AA225"/>
      <c r="AB225"/>
      <c r="AC225"/>
      <c r="AD225"/>
      <c r="AE225"/>
      <c r="AF225"/>
      <c r="AG225"/>
      <c r="AH225"/>
      <c r="AI225"/>
      <c r="AJ225"/>
      <c r="AK225"/>
      <c r="AL225"/>
      <c r="AM225"/>
      <c r="AN225"/>
      <c r="AO225"/>
      <c r="AP225"/>
      <c r="AQ225"/>
      <c r="AR225"/>
      <c r="AS225"/>
      <c r="AT225"/>
      <c r="AU225"/>
      <c r="AV225"/>
      <c r="AW225"/>
      <c r="AX225"/>
      <c r="AY225"/>
      <c r="AZ225"/>
      <c r="BA225"/>
      <c r="BB225"/>
      <c r="BC225" s="67"/>
    </row>
    <row r="226" spans="1:55" s="65" customFormat="1">
      <c r="A226"/>
      <c r="B226" s="35"/>
      <c r="C226" s="38" t="s">
        <v>734</v>
      </c>
      <c r="D226" s="36" t="s">
        <v>60</v>
      </c>
      <c r="E226" s="34" t="str">
        <f>+E222</f>
        <v>PINZA</v>
      </c>
      <c r="F226" s="34"/>
      <c r="G226" s="34"/>
      <c r="H226" s="34"/>
      <c r="I226" s="34"/>
      <c r="J226" s="317" t="str">
        <f>+J218</f>
        <v>PLATA</v>
      </c>
      <c r="K226" s="34" t="str">
        <f>+K224</f>
        <v>nuevo</v>
      </c>
      <c r="L226" s="34">
        <v>1</v>
      </c>
      <c r="M226" s="35"/>
      <c r="N226" s="35"/>
      <c r="O226" s="34" t="str">
        <f t="shared" si="31"/>
        <v>ACTIVO FIJO</v>
      </c>
      <c r="P226" s="34"/>
      <c r="Q226" s="35"/>
      <c r="R226" s="35"/>
      <c r="S226" s="35"/>
      <c r="T226" s="35"/>
      <c r="U226" s="35"/>
      <c r="V226" s="35"/>
      <c r="W226" s="196"/>
      <c r="X226" s="197">
        <f t="shared" si="27"/>
        <v>0</v>
      </c>
      <c r="Y226"/>
      <c r="Z226"/>
      <c r="AA226"/>
      <c r="AB226"/>
      <c r="AC226"/>
      <c r="AD226"/>
      <c r="AE226"/>
      <c r="AF226"/>
      <c r="AG226"/>
      <c r="AH226"/>
      <c r="AI226"/>
      <c r="AJ226"/>
      <c r="AK226"/>
      <c r="AL226"/>
      <c r="AM226"/>
      <c r="AN226"/>
      <c r="AO226"/>
      <c r="AP226"/>
      <c r="AQ226"/>
      <c r="AR226"/>
      <c r="AS226"/>
      <c r="AT226"/>
      <c r="AU226"/>
      <c r="AV226"/>
      <c r="AW226"/>
      <c r="AX226"/>
      <c r="AY226"/>
      <c r="AZ226"/>
      <c r="BA226"/>
      <c r="BB226"/>
      <c r="BC226" s="67"/>
    </row>
    <row r="227" spans="1:55" s="65" customFormat="1">
      <c r="A227"/>
      <c r="B227" s="35"/>
      <c r="C227" s="38" t="s">
        <v>735</v>
      </c>
      <c r="D227" s="36" t="s">
        <v>60</v>
      </c>
      <c r="E227" s="34" t="str">
        <f>+E223</f>
        <v>PINZA</v>
      </c>
      <c r="F227" s="34"/>
      <c r="G227" s="34" t="s">
        <v>1977</v>
      </c>
      <c r="H227" s="34"/>
      <c r="I227" s="34"/>
      <c r="J227" s="317" t="str">
        <f t="shared" ref="J227:J235" si="33">+J225</f>
        <v>PLATA</v>
      </c>
      <c r="K227" s="34" t="str">
        <f t="shared" ref="K227:K235" si="34">+K222</f>
        <v>nuevo</v>
      </c>
      <c r="L227" s="34">
        <v>1</v>
      </c>
      <c r="M227" s="35"/>
      <c r="N227" s="35"/>
      <c r="O227" s="34" t="str">
        <f t="shared" si="31"/>
        <v>ACTIVO FIJO</v>
      </c>
      <c r="P227" s="34"/>
      <c r="Q227" s="35"/>
      <c r="R227" s="35"/>
      <c r="S227" s="35"/>
      <c r="T227" s="35"/>
      <c r="U227" s="35"/>
      <c r="V227" s="35"/>
      <c r="W227" s="196"/>
      <c r="X227" s="197">
        <f t="shared" si="27"/>
        <v>0</v>
      </c>
      <c r="Y227"/>
      <c r="Z227"/>
      <c r="AA227"/>
      <c r="AB227"/>
      <c r="AC227"/>
      <c r="AD227"/>
      <c r="AE227"/>
      <c r="AF227"/>
      <c r="AG227"/>
      <c r="AH227"/>
      <c r="AI227"/>
      <c r="AJ227"/>
      <c r="AK227"/>
      <c r="AL227"/>
      <c r="AM227"/>
      <c r="AN227"/>
      <c r="AO227"/>
      <c r="AP227"/>
      <c r="AQ227"/>
      <c r="AR227"/>
      <c r="AS227"/>
      <c r="AT227"/>
      <c r="AU227"/>
      <c r="AV227"/>
      <c r="AW227"/>
      <c r="AX227"/>
      <c r="AY227"/>
      <c r="AZ227"/>
      <c r="BA227"/>
      <c r="BB227"/>
      <c r="BC227" s="67"/>
    </row>
    <row r="228" spans="1:55" s="65" customFormat="1">
      <c r="A228"/>
      <c r="B228" s="35"/>
      <c r="C228" s="38" t="s">
        <v>736</v>
      </c>
      <c r="D228" s="36" t="s">
        <v>60</v>
      </c>
      <c r="E228" s="34" t="s">
        <v>2365</v>
      </c>
      <c r="F228" s="34"/>
      <c r="G228" s="34" t="s">
        <v>1939</v>
      </c>
      <c r="H228" s="34"/>
      <c r="I228" s="34"/>
      <c r="J228" s="317" t="str">
        <f t="shared" si="33"/>
        <v>PLATA</v>
      </c>
      <c r="K228" s="34" t="str">
        <f t="shared" si="34"/>
        <v>nuevo</v>
      </c>
      <c r="L228" s="34">
        <v>1</v>
      </c>
      <c r="M228" s="35"/>
      <c r="N228" s="35"/>
      <c r="O228" s="34" t="str">
        <f t="shared" si="31"/>
        <v>ACTIVO FIJO</v>
      </c>
      <c r="P228" s="34"/>
      <c r="Q228" s="35"/>
      <c r="R228" s="35"/>
      <c r="S228" s="35"/>
      <c r="T228" s="35"/>
      <c r="U228" s="35"/>
      <c r="V228" s="35"/>
      <c r="W228" s="196"/>
      <c r="X228" s="197">
        <f t="shared" si="27"/>
        <v>0</v>
      </c>
      <c r="Y228"/>
      <c r="Z228"/>
      <c r="AA228"/>
      <c r="AB228"/>
      <c r="AC228"/>
      <c r="AD228"/>
      <c r="AE228"/>
      <c r="AF228"/>
      <c r="AG228"/>
      <c r="AH228"/>
      <c r="AI228"/>
      <c r="AJ228"/>
      <c r="AK228"/>
      <c r="AL228"/>
      <c r="AM228"/>
      <c r="AN228"/>
      <c r="AO228"/>
      <c r="AP228"/>
      <c r="AQ228"/>
      <c r="AR228"/>
      <c r="AS228"/>
      <c r="AT228"/>
      <c r="AU228"/>
      <c r="AV228"/>
      <c r="AW228"/>
      <c r="AX228"/>
      <c r="AY228"/>
      <c r="AZ228"/>
      <c r="BA228"/>
      <c r="BB228"/>
      <c r="BC228" s="67"/>
    </row>
    <row r="229" spans="1:55" s="65" customFormat="1">
      <c r="A229"/>
      <c r="B229" s="35"/>
      <c r="C229" s="38" t="s">
        <v>737</v>
      </c>
      <c r="D229" s="36" t="s">
        <v>60</v>
      </c>
      <c r="E229" s="34" t="s">
        <v>2366</v>
      </c>
      <c r="F229" s="34"/>
      <c r="G229" s="34" t="s">
        <v>2350</v>
      </c>
      <c r="H229" s="34"/>
      <c r="I229" s="34"/>
      <c r="J229" s="317" t="str">
        <f t="shared" si="33"/>
        <v>PLATA</v>
      </c>
      <c r="K229" s="34" t="str">
        <f t="shared" si="34"/>
        <v>nuevo</v>
      </c>
      <c r="L229" s="34">
        <v>1</v>
      </c>
      <c r="M229" s="35"/>
      <c r="N229" s="35"/>
      <c r="O229" s="34" t="str">
        <f t="shared" si="31"/>
        <v>ACTIVO FIJO</v>
      </c>
      <c r="P229" s="34"/>
      <c r="Q229" s="35"/>
      <c r="R229" s="35"/>
      <c r="S229" s="35"/>
      <c r="T229" s="35"/>
      <c r="U229" s="35"/>
      <c r="V229" s="35"/>
      <c r="W229" s="196"/>
      <c r="X229" s="197">
        <f t="shared" si="27"/>
        <v>0</v>
      </c>
      <c r="Y229"/>
      <c r="Z229"/>
      <c r="AA229"/>
      <c r="AB229"/>
      <c r="AC229"/>
      <c r="AD229"/>
      <c r="AE229"/>
      <c r="AF229"/>
      <c r="AG229"/>
      <c r="AH229"/>
      <c r="AI229"/>
      <c r="AJ229"/>
      <c r="AK229"/>
      <c r="AL229"/>
      <c r="AM229"/>
      <c r="AN229"/>
      <c r="AO229"/>
      <c r="AP229"/>
      <c r="AQ229"/>
      <c r="AR229"/>
      <c r="AS229"/>
      <c r="AT229"/>
      <c r="AU229"/>
      <c r="AV229"/>
      <c r="AW229"/>
      <c r="AX229"/>
      <c r="AY229"/>
      <c r="AZ229"/>
      <c r="BA229"/>
      <c r="BB229"/>
      <c r="BC229" s="67"/>
    </row>
    <row r="230" spans="1:55" s="65" customFormat="1">
      <c r="A230"/>
      <c r="B230" s="35"/>
      <c r="C230" s="38" t="s">
        <v>738</v>
      </c>
      <c r="D230" s="36" t="s">
        <v>60</v>
      </c>
      <c r="E230" s="34" t="s">
        <v>2367</v>
      </c>
      <c r="F230" s="34"/>
      <c r="G230" s="34" t="s">
        <v>2368</v>
      </c>
      <c r="H230" s="34"/>
      <c r="I230" s="34"/>
      <c r="J230" s="317" t="str">
        <f t="shared" si="33"/>
        <v>PLATA</v>
      </c>
      <c r="K230" s="34" t="str">
        <f t="shared" si="34"/>
        <v>nuevo</v>
      </c>
      <c r="L230" s="34">
        <v>1</v>
      </c>
      <c r="M230" s="35"/>
      <c r="N230" s="35"/>
      <c r="O230" s="34" t="str">
        <f t="shared" si="31"/>
        <v>ACTIVO FIJO</v>
      </c>
      <c r="P230" s="34"/>
      <c r="Q230" s="35"/>
      <c r="R230" s="35"/>
      <c r="S230" s="35"/>
      <c r="T230" s="35"/>
      <c r="U230" s="35"/>
      <c r="V230" s="35"/>
      <c r="W230" s="196"/>
      <c r="X230" s="197">
        <f t="shared" si="27"/>
        <v>0</v>
      </c>
      <c r="Y230"/>
      <c r="Z230"/>
      <c r="AA230"/>
      <c r="AB230"/>
      <c r="AC230"/>
      <c r="AD230"/>
      <c r="AE230"/>
      <c r="AF230"/>
      <c r="AG230"/>
      <c r="AH230"/>
      <c r="AI230"/>
      <c r="AJ230"/>
      <c r="AK230"/>
      <c r="AL230"/>
      <c r="AM230"/>
      <c r="AN230"/>
      <c r="AO230"/>
      <c r="AP230"/>
      <c r="AQ230"/>
      <c r="AR230"/>
      <c r="AS230"/>
      <c r="AT230"/>
      <c r="AU230"/>
      <c r="AV230"/>
      <c r="AW230"/>
      <c r="AX230"/>
      <c r="AY230"/>
      <c r="AZ230"/>
      <c r="BA230"/>
      <c r="BB230"/>
      <c r="BC230" s="67"/>
    </row>
    <row r="231" spans="1:55" s="65" customFormat="1">
      <c r="A231"/>
      <c r="B231" s="35"/>
      <c r="C231" s="38" t="s">
        <v>739</v>
      </c>
      <c r="D231" s="36" t="s">
        <v>60</v>
      </c>
      <c r="E231" s="34" t="s">
        <v>2369</v>
      </c>
      <c r="F231" s="34"/>
      <c r="G231" s="34" t="s">
        <v>2343</v>
      </c>
      <c r="H231" s="34"/>
      <c r="I231" s="34"/>
      <c r="J231" s="317" t="str">
        <f t="shared" si="33"/>
        <v>PLATA</v>
      </c>
      <c r="K231" s="34" t="str">
        <f t="shared" si="34"/>
        <v>nuevo</v>
      </c>
      <c r="L231" s="34">
        <v>1</v>
      </c>
      <c r="M231" s="35"/>
      <c r="N231" s="35"/>
      <c r="O231" s="34" t="str">
        <f t="shared" si="31"/>
        <v>ACTIVO FIJO</v>
      </c>
      <c r="P231" s="34"/>
      <c r="Q231" s="35"/>
      <c r="R231" s="35"/>
      <c r="S231" s="35"/>
      <c r="T231" s="35"/>
      <c r="U231" s="35"/>
      <c r="V231" s="35"/>
      <c r="W231" s="196"/>
      <c r="X231" s="197">
        <f t="shared" si="27"/>
        <v>0</v>
      </c>
      <c r="Y231"/>
      <c r="Z231"/>
      <c r="AA231"/>
      <c r="AB231"/>
      <c r="AC231"/>
      <c r="AD231"/>
      <c r="AE231"/>
      <c r="AF231"/>
      <c r="AG231"/>
      <c r="AH231"/>
      <c r="AI231"/>
      <c r="AJ231"/>
      <c r="AK231"/>
      <c r="AL231"/>
      <c r="AM231"/>
      <c r="AN231"/>
      <c r="AO231"/>
      <c r="AP231"/>
      <c r="AQ231"/>
      <c r="AR231"/>
      <c r="AS231"/>
      <c r="AT231"/>
      <c r="AU231"/>
      <c r="AV231"/>
      <c r="AW231"/>
      <c r="AX231"/>
      <c r="AY231"/>
      <c r="AZ231"/>
      <c r="BA231"/>
      <c r="BB231"/>
      <c r="BC231" s="67"/>
    </row>
    <row r="232" spans="1:55" s="65" customFormat="1">
      <c r="A232"/>
      <c r="B232" s="35"/>
      <c r="C232" s="38" t="s">
        <v>740</v>
      </c>
      <c r="D232" s="36" t="s">
        <v>60</v>
      </c>
      <c r="E232" s="34" t="str">
        <f>+E222</f>
        <v>PINZA</v>
      </c>
      <c r="F232" s="34"/>
      <c r="G232" s="34" t="s">
        <v>1932</v>
      </c>
      <c r="H232" s="34"/>
      <c r="I232" s="34"/>
      <c r="J232" s="317" t="str">
        <f t="shared" si="33"/>
        <v>PLATA</v>
      </c>
      <c r="K232" s="34" t="str">
        <f t="shared" si="34"/>
        <v>nuevo</v>
      </c>
      <c r="L232" s="34">
        <v>1</v>
      </c>
      <c r="M232" s="35"/>
      <c r="N232" s="35"/>
      <c r="O232" s="34" t="str">
        <f t="shared" si="31"/>
        <v>ACTIVO FIJO</v>
      </c>
      <c r="P232" s="34"/>
      <c r="Q232" s="35"/>
      <c r="R232" s="35"/>
      <c r="S232" s="35"/>
      <c r="T232" s="35"/>
      <c r="U232" s="35"/>
      <c r="V232" s="35"/>
      <c r="W232" s="196"/>
      <c r="X232" s="197">
        <f t="shared" si="27"/>
        <v>0</v>
      </c>
      <c r="Y232"/>
      <c r="Z232"/>
      <c r="AA232"/>
      <c r="AB232"/>
      <c r="AC232"/>
      <c r="AD232"/>
      <c r="AE232"/>
      <c r="AF232"/>
      <c r="AG232"/>
      <c r="AH232"/>
      <c r="AI232"/>
      <c r="AJ232"/>
      <c r="AK232"/>
      <c r="AL232"/>
      <c r="AM232"/>
      <c r="AN232"/>
      <c r="AO232"/>
      <c r="AP232"/>
      <c r="AQ232"/>
      <c r="AR232"/>
      <c r="AS232"/>
      <c r="AT232"/>
      <c r="AU232"/>
      <c r="AV232"/>
      <c r="AW232"/>
      <c r="AX232"/>
      <c r="AY232"/>
      <c r="AZ232"/>
      <c r="BA232"/>
      <c r="BB232"/>
      <c r="BC232" s="67"/>
    </row>
    <row r="233" spans="1:55" s="65" customFormat="1">
      <c r="A233"/>
      <c r="B233" s="35"/>
      <c r="C233" s="38" t="s">
        <v>741</v>
      </c>
      <c r="D233" s="36" t="s">
        <v>60</v>
      </c>
      <c r="E233" s="34" t="s">
        <v>2341</v>
      </c>
      <c r="F233" s="34"/>
      <c r="G233" s="34" t="s">
        <v>2370</v>
      </c>
      <c r="H233" s="34"/>
      <c r="I233" s="34"/>
      <c r="J233" s="317" t="str">
        <f t="shared" si="33"/>
        <v>PLATA</v>
      </c>
      <c r="K233" s="34" t="str">
        <f t="shared" si="34"/>
        <v>nuevo</v>
      </c>
      <c r="L233" s="34">
        <v>1</v>
      </c>
      <c r="M233" s="35"/>
      <c r="N233" s="35"/>
      <c r="O233" s="34" t="str">
        <f t="shared" si="31"/>
        <v>ACTIVO FIJO</v>
      </c>
      <c r="P233" s="34"/>
      <c r="Q233" s="35"/>
      <c r="R233" s="35"/>
      <c r="S233" s="35"/>
      <c r="T233" s="35"/>
      <c r="U233" s="35"/>
      <c r="V233" s="35"/>
      <c r="W233" s="196"/>
      <c r="X233" s="197">
        <f t="shared" si="27"/>
        <v>0</v>
      </c>
      <c r="Y233"/>
      <c r="Z233"/>
      <c r="AA233"/>
      <c r="AB233"/>
      <c r="AC233"/>
      <c r="AD233"/>
      <c r="AE233"/>
      <c r="AF233"/>
      <c r="AG233"/>
      <c r="AH233"/>
      <c r="AI233"/>
      <c r="AJ233"/>
      <c r="AK233"/>
      <c r="AL233"/>
      <c r="AM233"/>
      <c r="AN233"/>
      <c r="AO233"/>
      <c r="AP233"/>
      <c r="AQ233"/>
      <c r="AR233"/>
      <c r="AS233"/>
      <c r="AT233"/>
      <c r="AU233"/>
      <c r="AV233"/>
      <c r="AW233"/>
      <c r="AX233"/>
      <c r="AY233"/>
      <c r="AZ233"/>
      <c r="BA233"/>
      <c r="BB233"/>
      <c r="BC233" s="67"/>
    </row>
    <row r="234" spans="1:55" s="65" customFormat="1">
      <c r="A234"/>
      <c r="B234" s="35"/>
      <c r="C234" s="38" t="s">
        <v>742</v>
      </c>
      <c r="D234" s="36" t="s">
        <v>60</v>
      </c>
      <c r="E234" s="34" t="s">
        <v>2371</v>
      </c>
      <c r="F234" s="34"/>
      <c r="G234" s="34" t="s">
        <v>1931</v>
      </c>
      <c r="H234" s="34"/>
      <c r="I234" s="34"/>
      <c r="J234" s="317" t="str">
        <f t="shared" si="33"/>
        <v>PLATA</v>
      </c>
      <c r="K234" s="34" t="str">
        <f t="shared" si="34"/>
        <v>nuevo</v>
      </c>
      <c r="L234" s="34">
        <v>1</v>
      </c>
      <c r="M234" s="35"/>
      <c r="N234" s="35"/>
      <c r="O234" s="34" t="str">
        <f t="shared" si="31"/>
        <v>ACTIVO FIJO</v>
      </c>
      <c r="P234" s="34"/>
      <c r="Q234" s="35"/>
      <c r="R234" s="35"/>
      <c r="S234" s="35"/>
      <c r="T234" s="35"/>
      <c r="U234" s="35"/>
      <c r="V234" s="35"/>
      <c r="W234" s="196"/>
      <c r="X234" s="197">
        <f t="shared" si="27"/>
        <v>0</v>
      </c>
      <c r="Y234"/>
      <c r="Z234"/>
      <c r="AA234"/>
      <c r="AB234"/>
      <c r="AC234"/>
      <c r="AD234"/>
      <c r="AE234"/>
      <c r="AF234"/>
      <c r="AG234"/>
      <c r="AH234"/>
      <c r="AI234"/>
      <c r="AJ234"/>
      <c r="AK234"/>
      <c r="AL234"/>
      <c r="AM234"/>
      <c r="AN234"/>
      <c r="AO234"/>
      <c r="AP234"/>
      <c r="AQ234"/>
      <c r="AR234"/>
      <c r="AS234"/>
      <c r="AT234"/>
      <c r="AU234"/>
      <c r="AV234"/>
      <c r="AW234"/>
      <c r="AX234"/>
      <c r="AY234"/>
      <c r="AZ234"/>
      <c r="BA234"/>
      <c r="BB234"/>
      <c r="BC234" s="67"/>
    </row>
    <row r="235" spans="1:55" s="65" customFormat="1">
      <c r="A235"/>
      <c r="B235" s="35"/>
      <c r="C235" s="38" t="s">
        <v>5220</v>
      </c>
      <c r="D235" s="36" t="s">
        <v>60</v>
      </c>
      <c r="E235" s="34" t="str">
        <f>+E232</f>
        <v>PINZA</v>
      </c>
      <c r="F235" s="34"/>
      <c r="G235" s="34" t="s">
        <v>1934</v>
      </c>
      <c r="H235" s="34"/>
      <c r="I235" s="34"/>
      <c r="J235" s="317" t="str">
        <f t="shared" si="33"/>
        <v>PLATA</v>
      </c>
      <c r="K235" s="34" t="str">
        <f t="shared" si="34"/>
        <v>nuevo</v>
      </c>
      <c r="L235" s="34">
        <v>1</v>
      </c>
      <c r="M235" s="35"/>
      <c r="N235" s="35"/>
      <c r="O235" s="34" t="str">
        <f t="shared" si="31"/>
        <v>ACTIVO FIJO</v>
      </c>
      <c r="P235" s="34"/>
      <c r="Q235" s="35"/>
      <c r="R235" s="35"/>
      <c r="S235" s="35"/>
      <c r="T235" s="35"/>
      <c r="U235" s="35"/>
      <c r="V235" s="35"/>
      <c r="W235" s="196"/>
      <c r="X235" s="197">
        <f t="shared" si="27"/>
        <v>0</v>
      </c>
      <c r="Y235"/>
      <c r="Z235"/>
      <c r="AA235"/>
      <c r="AB235"/>
      <c r="AC235"/>
      <c r="AD235"/>
      <c r="AE235"/>
      <c r="AF235"/>
      <c r="AG235"/>
      <c r="AH235"/>
      <c r="AI235"/>
      <c r="AJ235"/>
      <c r="AK235"/>
      <c r="AL235"/>
      <c r="AM235"/>
      <c r="AN235"/>
      <c r="AO235"/>
      <c r="AP235"/>
      <c r="AQ235"/>
      <c r="AR235"/>
      <c r="AS235"/>
      <c r="AT235"/>
      <c r="AU235"/>
      <c r="AV235"/>
      <c r="AW235"/>
      <c r="AX235"/>
      <c r="AY235"/>
      <c r="AZ235"/>
      <c r="BA235"/>
      <c r="BB235"/>
      <c r="BC235" s="67"/>
    </row>
    <row r="236" spans="1:55" s="65" customFormat="1">
      <c r="A236"/>
      <c r="B236" s="35"/>
      <c r="C236" s="38" t="s">
        <v>743</v>
      </c>
      <c r="D236" s="36" t="s">
        <v>60</v>
      </c>
      <c r="E236" s="34" t="str">
        <f>+E224</f>
        <v>PINZA</v>
      </c>
      <c r="F236" s="34"/>
      <c r="G236" s="34" t="s">
        <v>2361</v>
      </c>
      <c r="H236" s="34"/>
      <c r="I236" s="34"/>
      <c r="J236" s="317" t="str">
        <f>+J228</f>
        <v>PLATA</v>
      </c>
      <c r="K236" s="34" t="str">
        <f>+K224</f>
        <v>nuevo</v>
      </c>
      <c r="L236" s="34">
        <f>+L228</f>
        <v>1</v>
      </c>
      <c r="M236" s="35"/>
      <c r="N236" s="35"/>
      <c r="O236" s="34" t="str">
        <f>+O227</f>
        <v>ACTIVO FIJO</v>
      </c>
      <c r="P236" s="34"/>
      <c r="Q236" s="35"/>
      <c r="R236" s="35"/>
      <c r="S236" s="35"/>
      <c r="T236" s="35"/>
      <c r="U236" s="35"/>
      <c r="V236" s="35"/>
      <c r="W236" s="196"/>
      <c r="X236" s="197">
        <f t="shared" si="27"/>
        <v>0</v>
      </c>
      <c r="Y236"/>
      <c r="Z236"/>
      <c r="AA236"/>
      <c r="AB236"/>
      <c r="AC236"/>
      <c r="AD236"/>
      <c r="AE236"/>
      <c r="AF236"/>
      <c r="AG236"/>
      <c r="AH236"/>
      <c r="AI236"/>
      <c r="AJ236"/>
      <c r="AK236"/>
      <c r="AL236"/>
      <c r="AM236"/>
      <c r="AN236"/>
      <c r="AO236"/>
      <c r="AP236"/>
      <c r="AQ236"/>
      <c r="AR236"/>
      <c r="AS236"/>
      <c r="AT236"/>
      <c r="AU236"/>
      <c r="AV236"/>
      <c r="AW236"/>
      <c r="AX236"/>
      <c r="AY236"/>
      <c r="AZ236"/>
      <c r="BA236"/>
      <c r="BB236"/>
      <c r="BC236" s="67"/>
    </row>
    <row r="237" spans="1:55" s="301" customFormat="1">
      <c r="A237" s="299"/>
      <c r="B237" s="203"/>
      <c r="C237" s="235" t="s">
        <v>744</v>
      </c>
      <c r="D237" s="201" t="s">
        <v>60</v>
      </c>
      <c r="E237" s="202" t="s">
        <v>2372</v>
      </c>
      <c r="F237" s="202"/>
      <c r="G237" s="202" t="s">
        <v>1953</v>
      </c>
      <c r="H237" s="202"/>
      <c r="I237" s="202"/>
      <c r="J237" s="202" t="s">
        <v>1949</v>
      </c>
      <c r="K237" s="202" t="str">
        <f>+K225</f>
        <v>nuevo</v>
      </c>
      <c r="L237" s="202">
        <f>+L229</f>
        <v>1</v>
      </c>
      <c r="M237" s="203"/>
      <c r="N237" s="203"/>
      <c r="O237" s="202" t="str">
        <f>+O228</f>
        <v>ACTIVO FIJO</v>
      </c>
      <c r="P237" s="202"/>
      <c r="Q237" s="203"/>
      <c r="R237" s="203"/>
      <c r="S237" s="203"/>
      <c r="T237" s="203"/>
      <c r="U237" s="203"/>
      <c r="V237" s="203"/>
      <c r="W237" s="239"/>
      <c r="X237" s="240">
        <f t="shared" si="27"/>
        <v>0</v>
      </c>
      <c r="Y237" s="299"/>
      <c r="Z237" s="299"/>
      <c r="AA237" s="299"/>
      <c r="AB237" s="299"/>
      <c r="AC237" s="299"/>
      <c r="AD237" s="299"/>
      <c r="AE237" s="299"/>
      <c r="AF237" s="299"/>
      <c r="AG237" s="299"/>
      <c r="AH237" s="299"/>
      <c r="AI237" s="299"/>
      <c r="AJ237" s="299"/>
      <c r="AK237" s="299"/>
      <c r="AL237" s="299"/>
      <c r="AM237" s="299"/>
      <c r="AN237" s="299"/>
      <c r="AO237" s="299"/>
      <c r="AP237" s="299"/>
      <c r="AQ237" s="299"/>
      <c r="AR237" s="299"/>
      <c r="AS237" s="299"/>
      <c r="AT237" s="299"/>
      <c r="AU237" s="299"/>
      <c r="AV237" s="299"/>
      <c r="AW237" s="299"/>
      <c r="AX237" s="299"/>
      <c r="AY237" s="299"/>
      <c r="AZ237" s="299"/>
      <c r="BA237" s="299"/>
      <c r="BB237" s="299"/>
      <c r="BC237" s="300"/>
    </row>
    <row r="238" spans="1:55" s="301" customFormat="1" ht="29.25" thickBot="1">
      <c r="A238" s="299"/>
      <c r="B238" s="203"/>
      <c r="C238" s="235" t="s">
        <v>745</v>
      </c>
      <c r="D238" s="201" t="s">
        <v>63</v>
      </c>
      <c r="E238" s="202" t="s">
        <v>2372</v>
      </c>
      <c r="F238" s="202"/>
      <c r="G238" s="202" t="s">
        <v>1948</v>
      </c>
      <c r="H238" s="202"/>
      <c r="I238" s="202"/>
      <c r="J238" s="202" t="s">
        <v>1949</v>
      </c>
      <c r="K238" s="202" t="str">
        <f>+K226</f>
        <v>nuevo</v>
      </c>
      <c r="L238" s="202">
        <f>+L230</f>
        <v>1</v>
      </c>
      <c r="M238" s="203"/>
      <c r="N238" s="203"/>
      <c r="O238" s="202" t="str">
        <f>+O229</f>
        <v>ACTIVO FIJO</v>
      </c>
      <c r="P238" s="202"/>
      <c r="Q238" s="203"/>
      <c r="R238" s="203"/>
      <c r="S238" s="203"/>
      <c r="T238" s="203"/>
      <c r="U238" s="203"/>
      <c r="V238" s="203"/>
      <c r="W238" s="239"/>
      <c r="X238" s="240">
        <f t="shared" si="27"/>
        <v>0</v>
      </c>
      <c r="Y238" s="302"/>
      <c r="Z238" s="299"/>
      <c r="AA238" s="299"/>
      <c r="AB238" s="299"/>
      <c r="AC238" s="299"/>
      <c r="AD238" s="299"/>
      <c r="AE238" s="299"/>
      <c r="AF238" s="299"/>
      <c r="AG238" s="299"/>
      <c r="AH238" s="299"/>
      <c r="AI238" s="299"/>
      <c r="AJ238" s="299"/>
      <c r="AK238" s="299"/>
      <c r="AL238" s="299"/>
      <c r="AM238" s="299"/>
      <c r="AN238" s="299"/>
      <c r="AO238" s="299"/>
      <c r="AP238" s="299"/>
      <c r="AQ238" s="299"/>
      <c r="AR238" s="299"/>
      <c r="AS238" s="299"/>
      <c r="AT238" s="299"/>
      <c r="AU238" s="299"/>
      <c r="AV238" s="299"/>
      <c r="AW238" s="299"/>
      <c r="AX238" s="299"/>
      <c r="AY238" s="299"/>
      <c r="AZ238" s="299"/>
      <c r="BA238" s="299"/>
      <c r="BB238" s="299"/>
      <c r="BC238" s="300"/>
    </row>
    <row r="239" spans="1:55" s="350" customFormat="1" ht="18.75" customHeight="1" thickBot="1">
      <c r="A239" s="144"/>
      <c r="B239" s="141"/>
      <c r="C239" s="375" t="s">
        <v>2309</v>
      </c>
      <c r="D239" s="375"/>
      <c r="E239" s="375"/>
      <c r="F239" s="375"/>
      <c r="G239" s="375"/>
      <c r="H239" s="375"/>
      <c r="I239" s="375"/>
      <c r="J239" s="375"/>
      <c r="K239" s="375"/>
      <c r="L239" s="375"/>
      <c r="M239" s="375"/>
      <c r="N239" s="375"/>
      <c r="O239" s="375"/>
      <c r="P239" s="348"/>
      <c r="Q239" s="141"/>
      <c r="R239" s="141"/>
      <c r="S239" s="141"/>
      <c r="T239" s="141"/>
      <c r="U239" s="141"/>
      <c r="V239" s="141"/>
      <c r="W239" s="142"/>
      <c r="X239" s="143">
        <f t="shared" ref="X239" si="35">+W239*L239</f>
        <v>0</v>
      </c>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349"/>
    </row>
    <row r="240" spans="1:55" s="65" customFormat="1" ht="40.5" customHeight="1">
      <c r="A240"/>
      <c r="B240" s="35"/>
      <c r="C240" s="38" t="s">
        <v>746</v>
      </c>
      <c r="D240" s="36" t="s">
        <v>60</v>
      </c>
      <c r="E240" s="34" t="s">
        <v>2351</v>
      </c>
      <c r="F240" s="34"/>
      <c r="G240" s="34" t="s">
        <v>2388</v>
      </c>
      <c r="H240" s="34"/>
      <c r="I240" s="34"/>
      <c r="J240" s="317" t="str">
        <f t="shared" ref="J240:J248" si="36">+J228</f>
        <v>PLATA</v>
      </c>
      <c r="K240" s="34" t="str">
        <f>+K235</f>
        <v>nuevo</v>
      </c>
      <c r="L240" s="34">
        <v>1</v>
      </c>
      <c r="M240" s="35"/>
      <c r="N240" s="35"/>
      <c r="O240" s="34" t="str">
        <f>+O235</f>
        <v>ACTIVO FIJO</v>
      </c>
      <c r="P240" s="34"/>
      <c r="Q240" s="35"/>
      <c r="R240" s="35"/>
      <c r="S240" s="35"/>
      <c r="T240" s="35"/>
      <c r="U240" s="35"/>
      <c r="V240" s="35"/>
      <c r="W240" s="196"/>
      <c r="X240" s="197">
        <f t="shared" ref="X240" si="37">+L240*W240</f>
        <v>0</v>
      </c>
      <c r="Y240" s="280"/>
      <c r="Z240"/>
      <c r="AA240"/>
      <c r="AB240"/>
      <c r="AC240"/>
      <c r="AD240"/>
      <c r="AE240"/>
      <c r="AF240"/>
      <c r="AG240"/>
      <c r="AH240"/>
      <c r="AI240"/>
      <c r="AJ240"/>
      <c r="AK240"/>
      <c r="AL240"/>
      <c r="AM240"/>
      <c r="AN240"/>
      <c r="AO240"/>
      <c r="AP240"/>
      <c r="AQ240"/>
      <c r="AR240"/>
      <c r="AS240"/>
      <c r="AT240"/>
      <c r="AU240"/>
      <c r="AV240"/>
      <c r="AW240"/>
      <c r="AX240"/>
      <c r="AY240"/>
      <c r="AZ240"/>
      <c r="BA240"/>
      <c r="BB240"/>
      <c r="BC240" s="67"/>
    </row>
    <row r="241" spans="1:55" s="65" customFormat="1" ht="40.5" customHeight="1">
      <c r="A241"/>
      <c r="B241" s="35"/>
      <c r="C241" s="38" t="s">
        <v>747</v>
      </c>
      <c r="D241" s="36" t="s">
        <v>63</v>
      </c>
      <c r="E241" s="34" t="s">
        <v>2367</v>
      </c>
      <c r="F241" s="34"/>
      <c r="G241" s="34" t="s">
        <v>2364</v>
      </c>
      <c r="H241" s="34"/>
      <c r="I241" s="34"/>
      <c r="J241" s="317" t="str">
        <f t="shared" si="36"/>
        <v>PLATA</v>
      </c>
      <c r="K241" s="34" t="str">
        <f>+K236</f>
        <v>nuevo</v>
      </c>
      <c r="L241" s="34">
        <v>1</v>
      </c>
      <c r="M241" s="35"/>
      <c r="N241" s="35"/>
      <c r="O241" s="34" t="str">
        <f>+O236</f>
        <v>ACTIVO FIJO</v>
      </c>
      <c r="P241" s="34"/>
      <c r="Q241" s="35"/>
      <c r="R241" s="35"/>
      <c r="S241" s="35"/>
      <c r="T241" s="35"/>
      <c r="U241" s="35"/>
      <c r="V241" s="35"/>
      <c r="W241" s="196"/>
      <c r="X241" s="197">
        <f t="shared" ref="X241:X289" si="38">+L241*W241</f>
        <v>0</v>
      </c>
      <c r="Y241"/>
      <c r="Z241"/>
      <c r="AA241"/>
      <c r="AB241"/>
      <c r="AC241"/>
      <c r="AD241"/>
      <c r="AE241"/>
      <c r="AF241"/>
      <c r="AG241"/>
      <c r="AH241"/>
      <c r="AI241"/>
      <c r="AJ241"/>
      <c r="AK241"/>
      <c r="AL241"/>
      <c r="AM241"/>
      <c r="AN241"/>
      <c r="AO241"/>
      <c r="AP241"/>
      <c r="AQ241"/>
      <c r="AR241"/>
      <c r="AS241"/>
      <c r="AT241"/>
      <c r="AU241"/>
      <c r="AV241"/>
      <c r="AW241"/>
      <c r="AX241"/>
      <c r="AY241"/>
      <c r="AZ241"/>
      <c r="BA241"/>
      <c r="BB241"/>
      <c r="BC241" s="67"/>
    </row>
    <row r="242" spans="1:55" s="65" customFormat="1" ht="40.5" customHeight="1">
      <c r="A242"/>
      <c r="B242" s="35"/>
      <c r="C242" s="38" t="s">
        <v>748</v>
      </c>
      <c r="D242" s="36" t="s">
        <v>65</v>
      </c>
      <c r="E242" s="34" t="s">
        <v>2365</v>
      </c>
      <c r="F242" s="34"/>
      <c r="G242" s="34" t="s">
        <v>2389</v>
      </c>
      <c r="H242" s="34"/>
      <c r="I242" s="34"/>
      <c r="J242" s="317" t="str">
        <f t="shared" si="36"/>
        <v>PLATA</v>
      </c>
      <c r="K242" s="34" t="str">
        <f>+K237</f>
        <v>nuevo</v>
      </c>
      <c r="L242" s="34">
        <v>1</v>
      </c>
      <c r="M242" s="35"/>
      <c r="N242" s="35"/>
      <c r="O242" s="34" t="str">
        <f>+O237</f>
        <v>ACTIVO FIJO</v>
      </c>
      <c r="P242" s="34"/>
      <c r="Q242" s="35"/>
      <c r="R242" s="35"/>
      <c r="S242" s="35"/>
      <c r="T242" s="35"/>
      <c r="U242" s="35"/>
      <c r="V242" s="35"/>
      <c r="W242" s="196"/>
      <c r="X242" s="197">
        <f t="shared" si="38"/>
        <v>0</v>
      </c>
      <c r="Y242"/>
      <c r="Z242"/>
      <c r="AA242"/>
      <c r="AB242"/>
      <c r="AC242"/>
      <c r="AD242"/>
      <c r="AE242"/>
      <c r="AF242"/>
      <c r="AG242"/>
      <c r="AH242"/>
      <c r="AI242"/>
      <c r="AJ242"/>
      <c r="AK242"/>
      <c r="AL242"/>
      <c r="AM242"/>
      <c r="AN242"/>
      <c r="AO242"/>
      <c r="AP242"/>
      <c r="AQ242"/>
      <c r="AR242"/>
      <c r="AS242"/>
      <c r="AT242"/>
      <c r="AU242"/>
      <c r="AV242"/>
      <c r="AW242"/>
      <c r="AX242"/>
      <c r="AY242"/>
      <c r="AZ242"/>
      <c r="BA242"/>
      <c r="BB242"/>
      <c r="BC242" s="67"/>
    </row>
    <row r="243" spans="1:55" s="65" customFormat="1" ht="40.5" customHeight="1">
      <c r="A243"/>
      <c r="B243" s="35"/>
      <c r="C243" s="38" t="s">
        <v>749</v>
      </c>
      <c r="D243" s="36" t="s">
        <v>2373</v>
      </c>
      <c r="E243" s="34" t="s">
        <v>2390</v>
      </c>
      <c r="F243" s="34"/>
      <c r="G243" s="34" t="s">
        <v>2391</v>
      </c>
      <c r="H243" s="34"/>
      <c r="I243" s="34"/>
      <c r="J243" s="317" t="str">
        <f t="shared" si="36"/>
        <v>PLATA</v>
      </c>
      <c r="K243" s="34" t="str">
        <f>+K238</f>
        <v>nuevo</v>
      </c>
      <c r="L243" s="34">
        <v>1</v>
      </c>
      <c r="M243" s="35"/>
      <c r="N243" s="35"/>
      <c r="O243" s="34" t="str">
        <f>+O238</f>
        <v>ACTIVO FIJO</v>
      </c>
      <c r="P243" s="34"/>
      <c r="Q243" s="35"/>
      <c r="R243" s="35"/>
      <c r="S243" s="35"/>
      <c r="T243" s="35"/>
      <c r="U243" s="35"/>
      <c r="V243" s="35"/>
      <c r="W243" s="196"/>
      <c r="X243" s="197">
        <f t="shared" si="38"/>
        <v>0</v>
      </c>
      <c r="Y243"/>
      <c r="Z243"/>
      <c r="AA243"/>
      <c r="AB243"/>
      <c r="AC243"/>
      <c r="AD243"/>
      <c r="AE243"/>
      <c r="AF243"/>
      <c r="AG243"/>
      <c r="AH243"/>
      <c r="AI243"/>
      <c r="AJ243"/>
      <c r="AK243"/>
      <c r="AL243"/>
      <c r="AM243"/>
      <c r="AN243"/>
      <c r="AO243"/>
      <c r="AP243"/>
      <c r="AQ243"/>
      <c r="AR243"/>
      <c r="AS243"/>
      <c r="AT243"/>
      <c r="AU243"/>
      <c r="AV243"/>
      <c r="AW243"/>
      <c r="AX243"/>
      <c r="AY243"/>
      <c r="AZ243"/>
      <c r="BA243"/>
      <c r="BB243"/>
      <c r="BC243" s="67"/>
    </row>
    <row r="244" spans="1:55" s="65" customFormat="1" ht="40.5" customHeight="1">
      <c r="A244"/>
      <c r="B244" s="35"/>
      <c r="C244" s="38" t="s">
        <v>750</v>
      </c>
      <c r="D244" s="36" t="s">
        <v>2374</v>
      </c>
      <c r="E244" s="34" t="s">
        <v>2367</v>
      </c>
      <c r="F244" s="34"/>
      <c r="G244" s="34" t="s">
        <v>2392</v>
      </c>
      <c r="H244" s="34"/>
      <c r="I244" s="34"/>
      <c r="J244" s="317" t="str">
        <f t="shared" si="36"/>
        <v>PLATA</v>
      </c>
      <c r="K244" s="34" t="str">
        <f t="shared" ref="K244:K250" si="39">+K232</f>
        <v>nuevo</v>
      </c>
      <c r="L244" s="34">
        <v>1</v>
      </c>
      <c r="M244" s="35"/>
      <c r="N244" s="35"/>
      <c r="O244" s="34" t="str">
        <f t="shared" ref="O244:O251" si="40">+O231</f>
        <v>ACTIVO FIJO</v>
      </c>
      <c r="P244" s="34"/>
      <c r="Q244" s="35"/>
      <c r="R244" s="35"/>
      <c r="S244" s="35"/>
      <c r="T244" s="35"/>
      <c r="U244" s="35"/>
      <c r="V244" s="35"/>
      <c r="W244" s="196"/>
      <c r="X244" s="197">
        <f t="shared" si="38"/>
        <v>0</v>
      </c>
      <c r="Y244"/>
      <c r="Z244"/>
      <c r="AA244"/>
      <c r="AB244"/>
      <c r="AC244"/>
      <c r="AD244"/>
      <c r="AE244"/>
      <c r="AF244"/>
      <c r="AG244"/>
      <c r="AH244"/>
      <c r="AI244"/>
      <c r="AJ244"/>
      <c r="AK244"/>
      <c r="AL244"/>
      <c r="AM244"/>
      <c r="AN244"/>
      <c r="AO244"/>
      <c r="AP244"/>
      <c r="AQ244"/>
      <c r="AR244"/>
      <c r="AS244"/>
      <c r="AT244"/>
      <c r="AU244"/>
      <c r="AV244"/>
      <c r="AW244"/>
      <c r="AX244"/>
      <c r="AY244"/>
      <c r="AZ244"/>
      <c r="BA244"/>
      <c r="BB244"/>
      <c r="BC244" s="67"/>
    </row>
    <row r="245" spans="1:55" s="65" customFormat="1" ht="40.5" customHeight="1">
      <c r="A245"/>
      <c r="B245" s="35"/>
      <c r="C245" s="38" t="s">
        <v>751</v>
      </c>
      <c r="D245" s="36" t="s">
        <v>2375</v>
      </c>
      <c r="E245" s="34" t="s">
        <v>2366</v>
      </c>
      <c r="F245" s="34"/>
      <c r="G245" s="34" t="s">
        <v>2319</v>
      </c>
      <c r="H245" s="34"/>
      <c r="I245" s="34"/>
      <c r="J245" s="317" t="str">
        <f t="shared" si="36"/>
        <v>PLATA</v>
      </c>
      <c r="K245" s="34" t="str">
        <f t="shared" si="39"/>
        <v>nuevo</v>
      </c>
      <c r="L245" s="34">
        <v>1</v>
      </c>
      <c r="M245" s="35"/>
      <c r="N245" s="35"/>
      <c r="O245" s="34" t="str">
        <f t="shared" si="40"/>
        <v>ACTIVO FIJO</v>
      </c>
      <c r="P245" s="34"/>
      <c r="Q245" s="35"/>
      <c r="R245" s="35"/>
      <c r="S245" s="35"/>
      <c r="T245" s="35"/>
      <c r="U245" s="35"/>
      <c r="V245" s="35"/>
      <c r="W245" s="196"/>
      <c r="X245" s="197">
        <f t="shared" si="38"/>
        <v>0</v>
      </c>
      <c r="Y245"/>
      <c r="Z245"/>
      <c r="AA245"/>
      <c r="AB245"/>
      <c r="AC245"/>
      <c r="AD245"/>
      <c r="AE245"/>
      <c r="AF245"/>
      <c r="AG245"/>
      <c r="AH245"/>
      <c r="AI245"/>
      <c r="AJ245"/>
      <c r="AK245"/>
      <c r="AL245"/>
      <c r="AM245"/>
      <c r="AN245"/>
      <c r="AO245"/>
      <c r="AP245"/>
      <c r="AQ245"/>
      <c r="AR245"/>
      <c r="AS245"/>
      <c r="AT245"/>
      <c r="AU245"/>
      <c r="AV245"/>
      <c r="AW245"/>
      <c r="AX245"/>
      <c r="AY245"/>
      <c r="AZ245"/>
      <c r="BA245"/>
      <c r="BB245"/>
      <c r="BC245" s="67"/>
    </row>
    <row r="246" spans="1:55" s="65" customFormat="1" ht="40.5" customHeight="1">
      <c r="A246"/>
      <c r="B246" s="35"/>
      <c r="C246" s="38" t="s">
        <v>752</v>
      </c>
      <c r="D246" s="36" t="s">
        <v>2376</v>
      </c>
      <c r="E246" s="34" t="s">
        <v>2366</v>
      </c>
      <c r="F246" s="34"/>
      <c r="G246" s="34" t="s">
        <v>2370</v>
      </c>
      <c r="H246" s="34"/>
      <c r="I246" s="34"/>
      <c r="J246" s="317" t="str">
        <f t="shared" si="36"/>
        <v>PLATA</v>
      </c>
      <c r="K246" s="34" t="str">
        <f t="shared" si="39"/>
        <v>nuevo</v>
      </c>
      <c r="L246" s="34">
        <v>1</v>
      </c>
      <c r="M246" s="35"/>
      <c r="N246" s="35"/>
      <c r="O246" s="34" t="str">
        <f t="shared" si="40"/>
        <v>ACTIVO FIJO</v>
      </c>
      <c r="P246" s="34"/>
      <c r="Q246" s="35"/>
      <c r="R246" s="35"/>
      <c r="S246" s="35"/>
      <c r="T246" s="35"/>
      <c r="U246" s="35"/>
      <c r="V246" s="35"/>
      <c r="W246" s="196"/>
      <c r="X246" s="197">
        <f t="shared" si="38"/>
        <v>0</v>
      </c>
      <c r="Y246"/>
      <c r="Z246"/>
      <c r="AA246"/>
      <c r="AB246"/>
      <c r="AC246"/>
      <c r="AD246"/>
      <c r="AE246"/>
      <c r="AF246"/>
      <c r="AG246"/>
      <c r="AH246"/>
      <c r="AI246"/>
      <c r="AJ246"/>
      <c r="AK246"/>
      <c r="AL246"/>
      <c r="AM246"/>
      <c r="AN246"/>
      <c r="AO246"/>
      <c r="AP246"/>
      <c r="AQ246"/>
      <c r="AR246"/>
      <c r="AS246"/>
      <c r="AT246"/>
      <c r="AU246"/>
      <c r="AV246"/>
      <c r="AW246"/>
      <c r="AX246"/>
      <c r="AY246"/>
      <c r="AZ246"/>
      <c r="BA246"/>
      <c r="BB246"/>
      <c r="BC246" s="67"/>
    </row>
    <row r="247" spans="1:55" s="65" customFormat="1" ht="40.5" customHeight="1">
      <c r="A247"/>
      <c r="B247" s="35"/>
      <c r="C247" s="38" t="s">
        <v>753</v>
      </c>
      <c r="D247" s="36" t="s">
        <v>2377</v>
      </c>
      <c r="E247" s="34" t="str">
        <f>+E236</f>
        <v>PINZA</v>
      </c>
      <c r="F247" s="34"/>
      <c r="G247" s="34" t="s">
        <v>2363</v>
      </c>
      <c r="H247" s="34"/>
      <c r="I247" s="34"/>
      <c r="J247" s="317" t="str">
        <f t="shared" si="36"/>
        <v>PLATA</v>
      </c>
      <c r="K247" s="34" t="str">
        <f t="shared" si="39"/>
        <v>nuevo</v>
      </c>
      <c r="L247" s="34">
        <v>1</v>
      </c>
      <c r="M247" s="35"/>
      <c r="N247" s="35"/>
      <c r="O247" s="34" t="str">
        <f t="shared" si="40"/>
        <v>ACTIVO FIJO</v>
      </c>
      <c r="P247" s="34"/>
      <c r="Q247" s="35"/>
      <c r="R247" s="35"/>
      <c r="S247" s="35"/>
      <c r="T247" s="35"/>
      <c r="U247" s="35"/>
      <c r="V247" s="35"/>
      <c r="W247" s="196"/>
      <c r="X247" s="197">
        <f t="shared" si="38"/>
        <v>0</v>
      </c>
      <c r="Y247"/>
      <c r="Z247"/>
      <c r="AA247"/>
      <c r="AB247"/>
      <c r="AC247"/>
      <c r="AD247"/>
      <c r="AE247"/>
      <c r="AF247"/>
      <c r="AG247"/>
      <c r="AH247"/>
      <c r="AI247"/>
      <c r="AJ247"/>
      <c r="AK247"/>
      <c r="AL247"/>
      <c r="AM247"/>
      <c r="AN247"/>
      <c r="AO247"/>
      <c r="AP247"/>
      <c r="AQ247"/>
      <c r="AR247"/>
      <c r="AS247"/>
      <c r="AT247"/>
      <c r="AU247"/>
      <c r="AV247"/>
      <c r="AW247"/>
      <c r="AX247"/>
      <c r="AY247"/>
      <c r="AZ247"/>
      <c r="BA247"/>
      <c r="BB247"/>
      <c r="BC247" s="67"/>
    </row>
    <row r="248" spans="1:55" s="65" customFormat="1" ht="40.5" customHeight="1">
      <c r="A248"/>
      <c r="B248" s="35"/>
      <c r="C248" s="38" t="s">
        <v>754</v>
      </c>
      <c r="D248" s="36" t="s">
        <v>2378</v>
      </c>
      <c r="E248" s="34" t="s">
        <v>2366</v>
      </c>
      <c r="F248" s="34"/>
      <c r="G248" s="34" t="s">
        <v>2334</v>
      </c>
      <c r="H248" s="34"/>
      <c r="I248" s="34"/>
      <c r="J248" s="317" t="str">
        <f t="shared" si="36"/>
        <v>PLATA</v>
      </c>
      <c r="K248" s="34" t="str">
        <f t="shared" si="39"/>
        <v>nuevo</v>
      </c>
      <c r="L248" s="34">
        <v>1</v>
      </c>
      <c r="M248" s="35"/>
      <c r="N248" s="35"/>
      <c r="O248" s="34" t="str">
        <f t="shared" si="40"/>
        <v>ACTIVO FIJO</v>
      </c>
      <c r="P248" s="34"/>
      <c r="Q248" s="35"/>
      <c r="R248" s="35"/>
      <c r="S248" s="35"/>
      <c r="T248" s="35"/>
      <c r="U248" s="35"/>
      <c r="V248" s="35"/>
      <c r="W248" s="196"/>
      <c r="X248" s="197">
        <f t="shared" si="38"/>
        <v>0</v>
      </c>
      <c r="Y248"/>
      <c r="Z248"/>
      <c r="AA248"/>
      <c r="AB248"/>
      <c r="AC248"/>
      <c r="AD248"/>
      <c r="AE248"/>
      <c r="AF248"/>
      <c r="AG248"/>
      <c r="AH248"/>
      <c r="AI248"/>
      <c r="AJ248"/>
      <c r="AK248"/>
      <c r="AL248"/>
      <c r="AM248"/>
      <c r="AN248"/>
      <c r="AO248"/>
      <c r="AP248"/>
      <c r="AQ248"/>
      <c r="AR248"/>
      <c r="AS248"/>
      <c r="AT248"/>
      <c r="AU248"/>
      <c r="AV248"/>
      <c r="AW248"/>
      <c r="AX248"/>
      <c r="AY248"/>
      <c r="AZ248"/>
      <c r="BA248"/>
      <c r="BB248"/>
      <c r="BC248" s="67"/>
    </row>
    <row r="249" spans="1:55" s="65" customFormat="1" ht="40.5" customHeight="1">
      <c r="A249"/>
      <c r="B249" s="35"/>
      <c r="C249" s="38" t="s">
        <v>755</v>
      </c>
      <c r="D249" s="36" t="s">
        <v>2379</v>
      </c>
      <c r="E249" s="34" t="s">
        <v>2369</v>
      </c>
      <c r="F249" s="34"/>
      <c r="G249" s="34" t="s">
        <v>2343</v>
      </c>
      <c r="H249" s="34"/>
      <c r="I249" s="34"/>
      <c r="J249" s="317" t="str">
        <f t="shared" ref="J249:J288" si="41">+J243</f>
        <v>PLATA</v>
      </c>
      <c r="K249" s="34" t="str">
        <f t="shared" si="39"/>
        <v>nuevo</v>
      </c>
      <c r="L249" s="34">
        <v>1</v>
      </c>
      <c r="M249" s="35"/>
      <c r="N249" s="35"/>
      <c r="O249" s="34" t="str">
        <f t="shared" si="40"/>
        <v>ACTIVO FIJO</v>
      </c>
      <c r="P249" s="34"/>
      <c r="Q249" s="35"/>
      <c r="R249" s="35"/>
      <c r="S249" s="35"/>
      <c r="T249" s="35"/>
      <c r="U249" s="35"/>
      <c r="V249" s="35"/>
      <c r="W249" s="196"/>
      <c r="X249" s="197">
        <f t="shared" si="38"/>
        <v>0</v>
      </c>
      <c r="Y249"/>
      <c r="Z249"/>
      <c r="AA249"/>
      <c r="AB249"/>
      <c r="AC249"/>
      <c r="AD249"/>
      <c r="AE249"/>
      <c r="AF249"/>
      <c r="AG249"/>
      <c r="AH249"/>
      <c r="AI249"/>
      <c r="AJ249"/>
      <c r="AK249"/>
      <c r="AL249"/>
      <c r="AM249"/>
      <c r="AN249"/>
      <c r="AO249"/>
      <c r="AP249"/>
      <c r="AQ249"/>
      <c r="AR249"/>
      <c r="AS249"/>
      <c r="AT249"/>
      <c r="AU249"/>
      <c r="AV249"/>
      <c r="AW249"/>
      <c r="AX249"/>
      <c r="AY249"/>
      <c r="AZ249"/>
      <c r="BA249"/>
      <c r="BB249"/>
      <c r="BC249" s="67"/>
    </row>
    <row r="250" spans="1:55" s="65" customFormat="1" ht="40.5" customHeight="1">
      <c r="A250"/>
      <c r="B250" s="35"/>
      <c r="C250" s="38" t="s">
        <v>756</v>
      </c>
      <c r="D250" s="36" t="s">
        <v>2380</v>
      </c>
      <c r="E250" s="34" t="s">
        <v>2328</v>
      </c>
      <c r="F250" s="34"/>
      <c r="G250" s="34" t="s">
        <v>2329</v>
      </c>
      <c r="H250" s="34"/>
      <c r="I250" s="34"/>
      <c r="J250" s="317" t="str">
        <f t="shared" si="41"/>
        <v>PLATA</v>
      </c>
      <c r="K250" s="34" t="str">
        <f t="shared" si="39"/>
        <v>nuevo</v>
      </c>
      <c r="L250" s="34">
        <v>1</v>
      </c>
      <c r="M250" s="35"/>
      <c r="N250" s="35"/>
      <c r="O250" s="34" t="str">
        <f t="shared" si="40"/>
        <v>ACTIVO FIJO</v>
      </c>
      <c r="P250" s="34"/>
      <c r="Q250" s="35"/>
      <c r="R250" s="35"/>
      <c r="S250" s="35"/>
      <c r="T250" s="35"/>
      <c r="U250" s="35"/>
      <c r="V250" s="35"/>
      <c r="W250" s="196"/>
      <c r="X250" s="197">
        <f t="shared" si="38"/>
        <v>0</v>
      </c>
      <c r="Y250"/>
      <c r="Z250"/>
      <c r="AA250"/>
      <c r="AB250"/>
      <c r="AC250"/>
      <c r="AD250"/>
      <c r="AE250"/>
      <c r="AF250"/>
      <c r="AG250"/>
      <c r="AH250"/>
      <c r="AI250"/>
      <c r="AJ250"/>
      <c r="AK250"/>
      <c r="AL250"/>
      <c r="AM250"/>
      <c r="AN250"/>
      <c r="AO250"/>
      <c r="AP250"/>
      <c r="AQ250"/>
      <c r="AR250"/>
      <c r="AS250"/>
      <c r="AT250"/>
      <c r="AU250"/>
      <c r="AV250"/>
      <c r="AW250"/>
      <c r="AX250"/>
      <c r="AY250"/>
      <c r="AZ250"/>
      <c r="BA250"/>
      <c r="BB250"/>
      <c r="BC250" s="67"/>
    </row>
    <row r="251" spans="1:55" s="65" customFormat="1" ht="40.5" customHeight="1">
      <c r="A251"/>
      <c r="B251" s="35"/>
      <c r="C251" s="38" t="s">
        <v>757</v>
      </c>
      <c r="D251" s="36" t="s">
        <v>2381</v>
      </c>
      <c r="E251" s="34" t="str">
        <f>+E247</f>
        <v>PINZA</v>
      </c>
      <c r="F251" s="34"/>
      <c r="G251" s="34" t="s">
        <v>1932</v>
      </c>
      <c r="H251" s="34"/>
      <c r="I251" s="34"/>
      <c r="J251" s="317" t="str">
        <f t="shared" si="41"/>
        <v>PLATA</v>
      </c>
      <c r="K251" s="34" t="str">
        <f t="shared" ref="K251:K288" si="42">+K246</f>
        <v>nuevo</v>
      </c>
      <c r="L251" s="34">
        <v>1</v>
      </c>
      <c r="M251" s="35"/>
      <c r="N251" s="35"/>
      <c r="O251" s="34" t="str">
        <f t="shared" si="40"/>
        <v>ACTIVO FIJO</v>
      </c>
      <c r="P251" s="34"/>
      <c r="Q251" s="35"/>
      <c r="R251" s="35"/>
      <c r="S251" s="35"/>
      <c r="T251" s="35"/>
      <c r="U251" s="35"/>
      <c r="V251" s="35"/>
      <c r="W251" s="196"/>
      <c r="X251" s="197">
        <f t="shared" si="38"/>
        <v>0</v>
      </c>
      <c r="Y251" s="282">
        <f>1000*60</f>
        <v>60000</v>
      </c>
      <c r="Z251"/>
      <c r="AA251"/>
      <c r="AB251"/>
      <c r="AC251"/>
      <c r="AD251"/>
      <c r="AE251"/>
      <c r="AF251"/>
      <c r="AG251"/>
      <c r="AH251"/>
      <c r="AI251"/>
      <c r="AJ251"/>
      <c r="AK251"/>
      <c r="AL251"/>
      <c r="AM251"/>
      <c r="AN251"/>
      <c r="AO251"/>
      <c r="AP251"/>
      <c r="AQ251"/>
      <c r="AR251"/>
      <c r="AS251"/>
      <c r="AT251"/>
      <c r="AU251"/>
      <c r="AV251"/>
      <c r="AW251"/>
      <c r="AX251"/>
      <c r="AY251"/>
      <c r="AZ251"/>
      <c r="BA251"/>
      <c r="BB251"/>
      <c r="BC251" s="67"/>
    </row>
    <row r="252" spans="1:55" s="65" customFormat="1" ht="40.5" customHeight="1">
      <c r="A252"/>
      <c r="B252" s="35"/>
      <c r="C252" s="38" t="s">
        <v>758</v>
      </c>
      <c r="D252" s="36" t="s">
        <v>2382</v>
      </c>
      <c r="E252" s="34" t="str">
        <f>+E240</f>
        <v>TIJERA DE MATZEBAUM</v>
      </c>
      <c r="F252" s="34" t="s">
        <v>1922</v>
      </c>
      <c r="G252" s="34" t="s">
        <v>2302</v>
      </c>
      <c r="H252" s="34"/>
      <c r="I252" s="34"/>
      <c r="J252" s="317" t="str">
        <f t="shared" si="41"/>
        <v>PLATA</v>
      </c>
      <c r="K252" s="34" t="str">
        <f t="shared" si="42"/>
        <v>nuevo</v>
      </c>
      <c r="L252" s="34">
        <v>5</v>
      </c>
      <c r="M252" s="35"/>
      <c r="N252" s="35"/>
      <c r="O252" s="34" t="str">
        <f>+O249</f>
        <v>ACTIVO FIJO</v>
      </c>
      <c r="P252" s="34"/>
      <c r="Q252" s="35"/>
      <c r="R252" s="35"/>
      <c r="S252" s="35"/>
      <c r="T252" s="35"/>
      <c r="U252" s="35"/>
      <c r="V252" s="35"/>
      <c r="W252" s="196"/>
      <c r="X252" s="197">
        <f t="shared" si="38"/>
        <v>0</v>
      </c>
      <c r="Y252"/>
      <c r="Z252"/>
      <c r="AA252"/>
      <c r="AB252"/>
      <c r="AC252"/>
      <c r="AD252"/>
      <c r="AE252"/>
      <c r="AF252"/>
      <c r="AG252"/>
      <c r="AH252"/>
      <c r="AI252"/>
      <c r="AJ252"/>
      <c r="AK252"/>
      <c r="AL252"/>
      <c r="AM252"/>
      <c r="AN252"/>
      <c r="AO252"/>
      <c r="AP252"/>
      <c r="AQ252"/>
      <c r="AR252"/>
      <c r="AS252"/>
      <c r="AT252"/>
      <c r="AU252"/>
      <c r="AV252"/>
      <c r="AW252"/>
      <c r="AX252"/>
      <c r="AY252"/>
      <c r="AZ252"/>
      <c r="BA252"/>
      <c r="BB252"/>
      <c r="BC252" s="67"/>
    </row>
    <row r="253" spans="1:55" s="65" customFormat="1" ht="40.5" customHeight="1">
      <c r="A253"/>
      <c r="B253" s="35"/>
      <c r="C253" s="38" t="s">
        <v>759</v>
      </c>
      <c r="D253" s="36" t="s">
        <v>2383</v>
      </c>
      <c r="E253" s="34" t="str">
        <f>+E247</f>
        <v>PINZA</v>
      </c>
      <c r="F253" s="34"/>
      <c r="G253" s="34" t="s">
        <v>2320</v>
      </c>
      <c r="H253" s="34"/>
      <c r="I253" s="34"/>
      <c r="J253" s="317" t="str">
        <f t="shared" si="41"/>
        <v>PLATA</v>
      </c>
      <c r="K253" s="34" t="str">
        <f t="shared" si="42"/>
        <v>nuevo</v>
      </c>
      <c r="L253" s="34">
        <v>1</v>
      </c>
      <c r="M253" s="35"/>
      <c r="N253" s="35"/>
      <c r="O253" s="34" t="str">
        <f t="shared" ref="O253:O274" si="43">+O240</f>
        <v>ACTIVO FIJO</v>
      </c>
      <c r="P253" s="34"/>
      <c r="Q253" s="35"/>
      <c r="R253" s="35"/>
      <c r="S253" s="35"/>
      <c r="T253" s="35"/>
      <c r="U253" s="35"/>
      <c r="V253" s="35"/>
      <c r="W253" s="196"/>
      <c r="X253" s="197">
        <f t="shared" si="38"/>
        <v>0</v>
      </c>
      <c r="Y253"/>
      <c r="Z253"/>
      <c r="AA253"/>
      <c r="AB253"/>
      <c r="AC253"/>
      <c r="AD253"/>
      <c r="AE253"/>
      <c r="AF253"/>
      <c r="AG253"/>
      <c r="AH253"/>
      <c r="AI253"/>
      <c r="AJ253"/>
      <c r="AK253"/>
      <c r="AL253"/>
      <c r="AM253"/>
      <c r="AN253"/>
      <c r="AO253"/>
      <c r="AP253"/>
      <c r="AQ253"/>
      <c r="AR253"/>
      <c r="AS253"/>
      <c r="AT253"/>
      <c r="AU253"/>
      <c r="AV253"/>
      <c r="AW253"/>
      <c r="AX253"/>
      <c r="AY253"/>
      <c r="AZ253"/>
      <c r="BA253"/>
      <c r="BB253"/>
      <c r="BC253" s="67"/>
    </row>
    <row r="254" spans="1:55" s="65" customFormat="1" ht="40.5" customHeight="1">
      <c r="A254"/>
      <c r="B254" s="35"/>
      <c r="C254" s="38" t="s">
        <v>760</v>
      </c>
      <c r="D254" s="36" t="s">
        <v>65</v>
      </c>
      <c r="E254" s="34" t="s">
        <v>2369</v>
      </c>
      <c r="F254" s="34"/>
      <c r="G254" s="34" t="s">
        <v>1927</v>
      </c>
      <c r="H254" s="34"/>
      <c r="I254" s="34"/>
      <c r="J254" s="317" t="str">
        <f t="shared" si="41"/>
        <v>PLATA</v>
      </c>
      <c r="K254" s="34" t="str">
        <f t="shared" si="42"/>
        <v>nuevo</v>
      </c>
      <c r="L254" s="34">
        <v>1</v>
      </c>
      <c r="M254" s="35"/>
      <c r="N254" s="35"/>
      <c r="O254" s="34" t="str">
        <f t="shared" si="43"/>
        <v>ACTIVO FIJO</v>
      </c>
      <c r="P254" s="34"/>
      <c r="Q254" s="35"/>
      <c r="R254" s="35"/>
      <c r="S254" s="35"/>
      <c r="T254" s="35"/>
      <c r="U254" s="35"/>
      <c r="V254" s="35"/>
      <c r="W254" s="196"/>
      <c r="X254" s="197">
        <f t="shared" si="38"/>
        <v>0</v>
      </c>
      <c r="Y254"/>
      <c r="Z254"/>
      <c r="AA254"/>
      <c r="AB254"/>
      <c r="AC254"/>
      <c r="AD254"/>
      <c r="AE254"/>
      <c r="AF254"/>
      <c r="AG254"/>
      <c r="AH254"/>
      <c r="AI254"/>
      <c r="AJ254"/>
      <c r="AK254"/>
      <c r="AL254"/>
      <c r="AM254"/>
      <c r="AN254"/>
      <c r="AO254"/>
      <c r="AP254"/>
      <c r="AQ254"/>
      <c r="AR254"/>
      <c r="AS254"/>
      <c r="AT254"/>
      <c r="AU254"/>
      <c r="AV254"/>
      <c r="AW254"/>
      <c r="AX254"/>
      <c r="AY254"/>
      <c r="AZ254"/>
      <c r="BA254"/>
      <c r="BB254"/>
      <c r="BC254" s="67"/>
    </row>
    <row r="255" spans="1:55" s="65" customFormat="1" ht="40.5" customHeight="1">
      <c r="A255"/>
      <c r="B255" s="35"/>
      <c r="C255" s="38" t="s">
        <v>761</v>
      </c>
      <c r="D255" s="36" t="s">
        <v>2373</v>
      </c>
      <c r="E255" s="34" t="s">
        <v>2366</v>
      </c>
      <c r="F255" s="34"/>
      <c r="G255" s="34" t="s">
        <v>2350</v>
      </c>
      <c r="H255" s="34"/>
      <c r="I255" s="34"/>
      <c r="J255" s="317" t="str">
        <f t="shared" si="41"/>
        <v>PLATA</v>
      </c>
      <c r="K255" s="34" t="str">
        <f t="shared" si="42"/>
        <v>nuevo</v>
      </c>
      <c r="L255" s="34">
        <v>2</v>
      </c>
      <c r="M255" s="35"/>
      <c r="N255" s="35"/>
      <c r="O255" s="34" t="str">
        <f t="shared" si="43"/>
        <v>ACTIVO FIJO</v>
      </c>
      <c r="P255" s="34"/>
      <c r="Q255" s="35"/>
      <c r="R255" s="35"/>
      <c r="S255" s="35"/>
      <c r="T255" s="35"/>
      <c r="U255" s="35"/>
      <c r="V255" s="35"/>
      <c r="W255" s="196"/>
      <c r="X255" s="197">
        <f t="shared" si="38"/>
        <v>0</v>
      </c>
      <c r="Y255"/>
      <c r="Z255"/>
      <c r="AA255"/>
      <c r="AB255"/>
      <c r="AC255"/>
      <c r="AD255"/>
      <c r="AE255"/>
      <c r="AF255"/>
      <c r="AG255"/>
      <c r="AH255"/>
      <c r="AI255"/>
      <c r="AJ255"/>
      <c r="AK255"/>
      <c r="AL255"/>
      <c r="AM255"/>
      <c r="AN255"/>
      <c r="AO255"/>
      <c r="AP255"/>
      <c r="AQ255"/>
      <c r="AR255"/>
      <c r="AS255"/>
      <c r="AT255"/>
      <c r="AU255"/>
      <c r="AV255"/>
      <c r="AW255"/>
      <c r="AX255"/>
      <c r="AY255"/>
      <c r="AZ255"/>
      <c r="BA255"/>
      <c r="BB255"/>
      <c r="BC255" s="67"/>
    </row>
    <row r="256" spans="1:55" s="65" customFormat="1" ht="40.5" customHeight="1">
      <c r="A256"/>
      <c r="B256" s="35"/>
      <c r="C256" s="38" t="s">
        <v>762</v>
      </c>
      <c r="D256" s="36" t="s">
        <v>2374</v>
      </c>
      <c r="E256" s="34" t="s">
        <v>2330</v>
      </c>
      <c r="F256" s="34"/>
      <c r="G256" s="34" t="s">
        <v>2394</v>
      </c>
      <c r="H256" s="34"/>
      <c r="I256" s="34"/>
      <c r="J256" s="317" t="str">
        <f t="shared" si="41"/>
        <v>PLATA</v>
      </c>
      <c r="K256" s="34" t="str">
        <f t="shared" si="42"/>
        <v>nuevo</v>
      </c>
      <c r="L256" s="34">
        <v>1</v>
      </c>
      <c r="M256" s="35"/>
      <c r="N256" s="35"/>
      <c r="O256" s="34" t="str">
        <f t="shared" si="43"/>
        <v>ACTIVO FIJO</v>
      </c>
      <c r="P256" s="34"/>
      <c r="Q256" s="35"/>
      <c r="R256" s="35"/>
      <c r="S256" s="35"/>
      <c r="T256" s="35"/>
      <c r="U256" s="35"/>
      <c r="V256" s="35"/>
      <c r="W256" s="196"/>
      <c r="X256" s="197">
        <f t="shared" si="38"/>
        <v>0</v>
      </c>
      <c r="Y256"/>
      <c r="Z256"/>
      <c r="AA256"/>
      <c r="AB256"/>
      <c r="AC256"/>
      <c r="AD256"/>
      <c r="AE256"/>
      <c r="AF256"/>
      <c r="AG256"/>
      <c r="AH256"/>
      <c r="AI256"/>
      <c r="AJ256"/>
      <c r="AK256"/>
      <c r="AL256"/>
      <c r="AM256"/>
      <c r="AN256"/>
      <c r="AO256"/>
      <c r="AP256"/>
      <c r="AQ256"/>
      <c r="AR256"/>
      <c r="AS256"/>
      <c r="AT256"/>
      <c r="AU256"/>
      <c r="AV256"/>
      <c r="AW256"/>
      <c r="AX256"/>
      <c r="AY256"/>
      <c r="AZ256"/>
      <c r="BA256"/>
      <c r="BB256"/>
      <c r="BC256" s="67"/>
    </row>
    <row r="257" spans="1:55" s="65" customFormat="1" ht="40.5" customHeight="1">
      <c r="A257"/>
      <c r="B257" s="35"/>
      <c r="C257" s="38" t="s">
        <v>1806</v>
      </c>
      <c r="D257" s="36" t="s">
        <v>2375</v>
      </c>
      <c r="E257" s="34" t="str">
        <f>+E252</f>
        <v>TIJERA DE MATZEBAUM</v>
      </c>
      <c r="F257" s="34"/>
      <c r="G257" s="34" t="s">
        <v>2395</v>
      </c>
      <c r="H257" s="34"/>
      <c r="I257" s="34"/>
      <c r="J257" s="317" t="str">
        <f t="shared" si="41"/>
        <v>PLATA</v>
      </c>
      <c r="K257" s="34" t="str">
        <f t="shared" si="42"/>
        <v>nuevo</v>
      </c>
      <c r="L257" s="34">
        <v>1</v>
      </c>
      <c r="M257" s="35"/>
      <c r="N257" s="35"/>
      <c r="O257" s="34" t="str">
        <f t="shared" si="43"/>
        <v>ACTIVO FIJO</v>
      </c>
      <c r="P257" s="34"/>
      <c r="Q257" s="35"/>
      <c r="R257" s="35"/>
      <c r="S257" s="35"/>
      <c r="T257" s="35"/>
      <c r="U257" s="35"/>
      <c r="V257" s="35"/>
      <c r="W257" s="196"/>
      <c r="X257" s="197">
        <f t="shared" si="38"/>
        <v>0</v>
      </c>
      <c r="Y257"/>
      <c r="Z257"/>
      <c r="AA257"/>
      <c r="AB257"/>
      <c r="AC257"/>
      <c r="AD257"/>
      <c r="AE257"/>
      <c r="AF257"/>
      <c r="AG257"/>
      <c r="AH257"/>
      <c r="AI257"/>
      <c r="AJ257"/>
      <c r="AK257"/>
      <c r="AL257"/>
      <c r="AM257"/>
      <c r="AN257"/>
      <c r="AO257"/>
      <c r="AP257"/>
      <c r="AQ257"/>
      <c r="AR257"/>
      <c r="AS257"/>
      <c r="AT257"/>
      <c r="AU257"/>
      <c r="AV257"/>
      <c r="AW257"/>
      <c r="AX257"/>
      <c r="AY257"/>
      <c r="AZ257"/>
      <c r="BA257"/>
      <c r="BB257"/>
      <c r="BC257" s="67"/>
    </row>
    <row r="258" spans="1:55" s="65" customFormat="1" ht="40.5" customHeight="1">
      <c r="A258"/>
      <c r="B258" s="35"/>
      <c r="C258" s="38" t="s">
        <v>1807</v>
      </c>
      <c r="D258" s="36" t="s">
        <v>2376</v>
      </c>
      <c r="E258" s="34" t="s">
        <v>2390</v>
      </c>
      <c r="F258" s="34"/>
      <c r="G258" s="34" t="s">
        <v>2391</v>
      </c>
      <c r="H258" s="34"/>
      <c r="I258" s="34"/>
      <c r="J258" s="317" t="str">
        <f t="shared" si="41"/>
        <v>PLATA</v>
      </c>
      <c r="K258" s="34" t="str">
        <f t="shared" si="42"/>
        <v>nuevo</v>
      </c>
      <c r="L258" s="34">
        <v>1</v>
      </c>
      <c r="M258" s="35"/>
      <c r="N258" s="35"/>
      <c r="O258" s="34" t="str">
        <f t="shared" si="43"/>
        <v>ACTIVO FIJO</v>
      </c>
      <c r="P258" s="34"/>
      <c r="Q258" s="35"/>
      <c r="R258" s="35"/>
      <c r="S258" s="35"/>
      <c r="T258" s="35"/>
      <c r="U258" s="35"/>
      <c r="V258" s="35"/>
      <c r="W258" s="196"/>
      <c r="X258" s="197">
        <f t="shared" si="38"/>
        <v>0</v>
      </c>
      <c r="Y258"/>
      <c r="Z258"/>
      <c r="AA258"/>
      <c r="AB258"/>
      <c r="AC258"/>
      <c r="AD258"/>
      <c r="AE258"/>
      <c r="AF258"/>
      <c r="AG258"/>
      <c r="AH258"/>
      <c r="AI258"/>
      <c r="AJ258"/>
      <c r="AK258"/>
      <c r="AL258"/>
      <c r="AM258"/>
      <c r="AN258"/>
      <c r="AO258"/>
      <c r="AP258"/>
      <c r="AQ258"/>
      <c r="AR258"/>
      <c r="AS258"/>
      <c r="AT258"/>
      <c r="AU258"/>
      <c r="AV258"/>
      <c r="AW258"/>
      <c r="AX258"/>
      <c r="AY258"/>
      <c r="AZ258"/>
      <c r="BA258"/>
      <c r="BB258"/>
      <c r="BC258" s="67"/>
    </row>
    <row r="259" spans="1:55" s="65" customFormat="1" ht="40.5" customHeight="1">
      <c r="A259"/>
      <c r="B259" s="35"/>
      <c r="C259" s="38" t="s">
        <v>763</v>
      </c>
      <c r="D259" s="36" t="s">
        <v>2377</v>
      </c>
      <c r="E259" s="34" t="s">
        <v>2313</v>
      </c>
      <c r="F259" s="34"/>
      <c r="G259" s="34" t="s">
        <v>2396</v>
      </c>
      <c r="H259" s="34"/>
      <c r="I259" s="34"/>
      <c r="J259" s="317" t="str">
        <f t="shared" si="41"/>
        <v>PLATA</v>
      </c>
      <c r="K259" s="34" t="str">
        <f t="shared" si="42"/>
        <v>nuevo</v>
      </c>
      <c r="L259" s="34">
        <v>1</v>
      </c>
      <c r="M259" s="35"/>
      <c r="N259" s="35"/>
      <c r="O259" s="34" t="str">
        <f t="shared" si="43"/>
        <v>ACTIVO FIJO</v>
      </c>
      <c r="P259" s="34"/>
      <c r="Q259" s="35"/>
      <c r="R259" s="35"/>
      <c r="S259" s="35"/>
      <c r="T259" s="35"/>
      <c r="U259" s="35"/>
      <c r="V259" s="35"/>
      <c r="W259" s="196"/>
      <c r="X259" s="197">
        <f t="shared" si="38"/>
        <v>0</v>
      </c>
      <c r="Y259"/>
      <c r="Z259"/>
      <c r="AA259"/>
      <c r="AB259"/>
      <c r="AC259"/>
      <c r="AD259"/>
      <c r="AE259"/>
      <c r="AF259"/>
      <c r="AG259"/>
      <c r="AH259"/>
      <c r="AI259"/>
      <c r="AJ259"/>
      <c r="AK259"/>
      <c r="AL259"/>
      <c r="AM259"/>
      <c r="AN259"/>
      <c r="AO259"/>
      <c r="AP259"/>
      <c r="AQ259"/>
      <c r="AR259"/>
      <c r="AS259"/>
      <c r="AT259"/>
      <c r="AU259"/>
      <c r="AV259"/>
      <c r="AW259"/>
      <c r="AX259"/>
      <c r="AY259"/>
      <c r="AZ259"/>
      <c r="BA259"/>
      <c r="BB259"/>
      <c r="BC259" s="67"/>
    </row>
    <row r="260" spans="1:55" s="65" customFormat="1" ht="40.5" customHeight="1">
      <c r="A260"/>
      <c r="B260" s="35"/>
      <c r="C260" s="38" t="s">
        <v>764</v>
      </c>
      <c r="D260" s="36" t="s">
        <v>2378</v>
      </c>
      <c r="E260" s="34" t="s">
        <v>2397</v>
      </c>
      <c r="F260" s="34"/>
      <c r="G260" s="34" t="s">
        <v>1926</v>
      </c>
      <c r="H260" s="34"/>
      <c r="I260" s="34"/>
      <c r="J260" s="317" t="str">
        <f t="shared" si="41"/>
        <v>PLATA</v>
      </c>
      <c r="K260" s="34" t="str">
        <f t="shared" si="42"/>
        <v>nuevo</v>
      </c>
      <c r="L260" s="34">
        <v>1</v>
      </c>
      <c r="M260" s="35"/>
      <c r="N260" s="35"/>
      <c r="O260" s="34" t="str">
        <f t="shared" si="43"/>
        <v>ACTIVO FIJO</v>
      </c>
      <c r="P260" s="34"/>
      <c r="Q260" s="35"/>
      <c r="R260" s="35"/>
      <c r="S260" s="35"/>
      <c r="T260" s="35"/>
      <c r="U260" s="35"/>
      <c r="V260" s="35"/>
      <c r="W260" s="196"/>
      <c r="X260" s="197">
        <f t="shared" si="38"/>
        <v>0</v>
      </c>
      <c r="Y260"/>
      <c r="Z260"/>
      <c r="AA260"/>
      <c r="AB260"/>
      <c r="AC260"/>
      <c r="AD260"/>
      <c r="AE260"/>
      <c r="AF260"/>
      <c r="AG260"/>
      <c r="AH260"/>
      <c r="AI260"/>
      <c r="AJ260"/>
      <c r="AK260"/>
      <c r="AL260"/>
      <c r="AM260"/>
      <c r="AN260"/>
      <c r="AO260"/>
      <c r="AP260"/>
      <c r="AQ260"/>
      <c r="AR260"/>
      <c r="AS260"/>
      <c r="AT260"/>
      <c r="AU260"/>
      <c r="AV260"/>
      <c r="AW260"/>
      <c r="AX260"/>
      <c r="AY260"/>
      <c r="AZ260"/>
      <c r="BA260"/>
      <c r="BB260"/>
      <c r="BC260" s="67"/>
    </row>
    <row r="261" spans="1:55" s="65" customFormat="1" ht="40.5" customHeight="1">
      <c r="A261"/>
      <c r="B261" s="35"/>
      <c r="C261" s="38" t="s">
        <v>765</v>
      </c>
      <c r="D261" s="36" t="s">
        <v>2379</v>
      </c>
      <c r="E261" s="34" t="s">
        <v>2366</v>
      </c>
      <c r="F261" s="34"/>
      <c r="G261" s="34" t="s">
        <v>2350</v>
      </c>
      <c r="H261" s="34"/>
      <c r="I261" s="34"/>
      <c r="J261" s="317" t="str">
        <f t="shared" si="41"/>
        <v>PLATA</v>
      </c>
      <c r="K261" s="34" t="str">
        <f t="shared" si="42"/>
        <v>nuevo</v>
      </c>
      <c r="L261" s="34">
        <v>1</v>
      </c>
      <c r="M261" s="35"/>
      <c r="N261" s="35"/>
      <c r="O261" s="34" t="str">
        <f t="shared" si="43"/>
        <v>ACTIVO FIJO</v>
      </c>
      <c r="P261" s="34"/>
      <c r="Q261" s="35"/>
      <c r="R261" s="35"/>
      <c r="S261" s="35"/>
      <c r="T261" s="35"/>
      <c r="U261" s="35"/>
      <c r="V261" s="35"/>
      <c r="W261" s="196">
        <v>60000</v>
      </c>
      <c r="X261" s="197">
        <f t="shared" si="38"/>
        <v>60000</v>
      </c>
      <c r="Y261"/>
      <c r="Z261"/>
      <c r="AA261"/>
      <c r="AB261"/>
      <c r="AC261"/>
      <c r="AD261"/>
      <c r="AE261"/>
      <c r="AF261"/>
      <c r="AG261"/>
      <c r="AH261"/>
      <c r="AI261"/>
      <c r="AJ261"/>
      <c r="AK261"/>
      <c r="AL261"/>
      <c r="AM261"/>
      <c r="AN261"/>
      <c r="AO261"/>
      <c r="AP261"/>
      <c r="AQ261"/>
      <c r="AR261"/>
      <c r="AS261"/>
      <c r="AT261"/>
      <c r="AU261"/>
      <c r="AV261"/>
      <c r="AW261"/>
      <c r="AX261"/>
      <c r="AY261"/>
      <c r="AZ261"/>
      <c r="BA261"/>
      <c r="BB261"/>
      <c r="BC261" s="67"/>
    </row>
    <row r="262" spans="1:55" s="65" customFormat="1" ht="40.5" customHeight="1">
      <c r="A262"/>
      <c r="B262" s="35"/>
      <c r="C262" s="38" t="s">
        <v>766</v>
      </c>
      <c r="D262" s="36" t="s">
        <v>2380</v>
      </c>
      <c r="E262" s="34" t="s">
        <v>2398</v>
      </c>
      <c r="F262" s="34"/>
      <c r="G262" s="34" t="s">
        <v>1965</v>
      </c>
      <c r="H262" s="34"/>
      <c r="I262" s="34"/>
      <c r="J262" s="317" t="str">
        <f t="shared" si="41"/>
        <v>PLATA</v>
      </c>
      <c r="K262" s="34" t="str">
        <f t="shared" si="42"/>
        <v>nuevo</v>
      </c>
      <c r="L262" s="34">
        <v>1</v>
      </c>
      <c r="M262" s="35"/>
      <c r="N262" s="35"/>
      <c r="O262" s="34" t="str">
        <f t="shared" si="43"/>
        <v>ACTIVO FIJO</v>
      </c>
      <c r="P262" s="34"/>
      <c r="Q262" s="35"/>
      <c r="R262" s="35"/>
      <c r="S262" s="35"/>
      <c r="T262" s="35"/>
      <c r="U262" s="35"/>
      <c r="V262" s="35"/>
      <c r="W262" s="196"/>
      <c r="X262" s="197">
        <f t="shared" si="38"/>
        <v>0</v>
      </c>
      <c r="Y262"/>
      <c r="Z262"/>
      <c r="AA262"/>
      <c r="AB262"/>
      <c r="AC262"/>
      <c r="AD262"/>
      <c r="AE262"/>
      <c r="AF262"/>
      <c r="AG262"/>
      <c r="AH262"/>
      <c r="AI262"/>
      <c r="AJ262"/>
      <c r="AK262"/>
      <c r="AL262"/>
      <c r="AM262"/>
      <c r="AN262"/>
      <c r="AO262"/>
      <c r="AP262"/>
      <c r="AQ262"/>
      <c r="AR262"/>
      <c r="AS262"/>
      <c r="AT262"/>
      <c r="AU262"/>
      <c r="AV262"/>
      <c r="AW262"/>
      <c r="AX262"/>
      <c r="AY262"/>
      <c r="AZ262"/>
      <c r="BA262"/>
      <c r="BB262"/>
      <c r="BC262" s="67"/>
    </row>
    <row r="263" spans="1:55" s="65" customFormat="1" ht="40.5" customHeight="1">
      <c r="A263"/>
      <c r="B263" s="35"/>
      <c r="C263" s="38" t="s">
        <v>767</v>
      </c>
      <c r="D263" s="36" t="s">
        <v>65</v>
      </c>
      <c r="E263" s="34" t="s">
        <v>2362</v>
      </c>
      <c r="F263" s="34"/>
      <c r="G263" s="34" t="s">
        <v>2317</v>
      </c>
      <c r="H263" s="34"/>
      <c r="I263" s="34"/>
      <c r="J263" s="317" t="str">
        <f t="shared" si="41"/>
        <v>PLATA</v>
      </c>
      <c r="K263" s="34" t="str">
        <f t="shared" si="42"/>
        <v>nuevo</v>
      </c>
      <c r="L263" s="34">
        <v>1</v>
      </c>
      <c r="M263" s="35"/>
      <c r="N263" s="35"/>
      <c r="O263" s="34" t="str">
        <f t="shared" si="43"/>
        <v>ACTIVO FIJO</v>
      </c>
      <c r="P263" s="34"/>
      <c r="Q263" s="35"/>
      <c r="R263" s="35"/>
      <c r="S263" s="35"/>
      <c r="T263" s="35"/>
      <c r="U263" s="35"/>
      <c r="V263" s="35"/>
      <c r="W263" s="196"/>
      <c r="X263" s="197">
        <f t="shared" si="38"/>
        <v>0</v>
      </c>
      <c r="Y263"/>
      <c r="Z263"/>
      <c r="AA263"/>
      <c r="AB263"/>
      <c r="AC263"/>
      <c r="AD263"/>
      <c r="AE263"/>
      <c r="AF263"/>
      <c r="AG263"/>
      <c r="AH263"/>
      <c r="AI263"/>
      <c r="AJ263"/>
      <c r="AK263"/>
      <c r="AL263"/>
      <c r="AM263"/>
      <c r="AN263"/>
      <c r="AO263"/>
      <c r="AP263"/>
      <c r="AQ263"/>
      <c r="AR263"/>
      <c r="AS263"/>
      <c r="AT263"/>
      <c r="AU263"/>
      <c r="AV263"/>
      <c r="AW263"/>
      <c r="AX263"/>
      <c r="AY263"/>
      <c r="AZ263"/>
      <c r="BA263"/>
      <c r="BB263"/>
      <c r="BC263" s="67"/>
    </row>
    <row r="264" spans="1:55" s="65" customFormat="1" ht="40.5" customHeight="1">
      <c r="A264"/>
      <c r="B264" s="35"/>
      <c r="C264" s="38" t="s">
        <v>768</v>
      </c>
      <c r="D264" s="36" t="s">
        <v>2373</v>
      </c>
      <c r="E264" s="34" t="s">
        <v>2367</v>
      </c>
      <c r="F264" s="34"/>
      <c r="G264" s="34" t="s">
        <v>2364</v>
      </c>
      <c r="H264" s="34"/>
      <c r="I264" s="34"/>
      <c r="J264" s="317" t="str">
        <f t="shared" si="41"/>
        <v>PLATA</v>
      </c>
      <c r="K264" s="34" t="str">
        <f t="shared" si="42"/>
        <v>nuevo</v>
      </c>
      <c r="L264" s="34">
        <v>1</v>
      </c>
      <c r="M264" s="35"/>
      <c r="N264" s="35"/>
      <c r="O264" s="34" t="str">
        <f t="shared" si="43"/>
        <v>ACTIVO FIJO</v>
      </c>
      <c r="P264" s="34"/>
      <c r="Q264" s="35"/>
      <c r="R264" s="35"/>
      <c r="S264" s="35"/>
      <c r="T264" s="35"/>
      <c r="U264" s="35"/>
      <c r="V264" s="35"/>
      <c r="W264" s="196"/>
      <c r="X264" s="197">
        <f t="shared" si="38"/>
        <v>0</v>
      </c>
      <c r="Y264"/>
      <c r="Z264"/>
      <c r="AA264"/>
      <c r="AB264"/>
      <c r="AC264"/>
      <c r="AD264"/>
      <c r="AE264"/>
      <c r="AF264"/>
      <c r="AG264"/>
      <c r="AH264"/>
      <c r="AI264"/>
      <c r="AJ264"/>
      <c r="AK264"/>
      <c r="AL264"/>
      <c r="AM264"/>
      <c r="AN264"/>
      <c r="AO264"/>
      <c r="AP264"/>
      <c r="AQ264"/>
      <c r="AR264"/>
      <c r="AS264"/>
      <c r="AT264"/>
      <c r="AU264"/>
      <c r="AV264"/>
      <c r="AW264"/>
      <c r="AX264"/>
      <c r="AY264"/>
      <c r="AZ264"/>
      <c r="BA264"/>
      <c r="BB264"/>
      <c r="BC264" s="67"/>
    </row>
    <row r="265" spans="1:55" s="65" customFormat="1" ht="40.5" customHeight="1">
      <c r="A265"/>
      <c r="B265" s="35"/>
      <c r="C265" s="38" t="s">
        <v>769</v>
      </c>
      <c r="D265" s="36" t="s">
        <v>2374</v>
      </c>
      <c r="E265" s="34" t="s">
        <v>2369</v>
      </c>
      <c r="F265" s="34"/>
      <c r="G265" s="34" t="s">
        <v>1927</v>
      </c>
      <c r="H265" s="34"/>
      <c r="I265" s="34"/>
      <c r="J265" s="317" t="str">
        <f t="shared" si="41"/>
        <v>PLATA</v>
      </c>
      <c r="K265" s="34" t="str">
        <f t="shared" si="42"/>
        <v>nuevo</v>
      </c>
      <c r="L265" s="34">
        <v>1</v>
      </c>
      <c r="M265" s="35"/>
      <c r="N265" s="35"/>
      <c r="O265" s="34" t="str">
        <f t="shared" si="43"/>
        <v>ACTIVO FIJO</v>
      </c>
      <c r="P265" s="34"/>
      <c r="Q265" s="35"/>
      <c r="R265" s="35"/>
      <c r="S265" s="35"/>
      <c r="T265" s="35"/>
      <c r="U265" s="35"/>
      <c r="V265" s="35"/>
      <c r="W265" s="196"/>
      <c r="X265" s="197">
        <f t="shared" si="38"/>
        <v>0</v>
      </c>
      <c r="Y265"/>
      <c r="Z265"/>
      <c r="AA265"/>
      <c r="AB265"/>
      <c r="AC265"/>
      <c r="AD265"/>
      <c r="AE265"/>
      <c r="AF265"/>
      <c r="AG265"/>
      <c r="AH265"/>
      <c r="AI265"/>
      <c r="AJ265"/>
      <c r="AK265"/>
      <c r="AL265"/>
      <c r="AM265"/>
      <c r="AN265"/>
      <c r="AO265"/>
      <c r="AP265"/>
      <c r="AQ265"/>
      <c r="AR265"/>
      <c r="AS265"/>
      <c r="AT265"/>
      <c r="AU265"/>
      <c r="AV265"/>
      <c r="AW265"/>
      <c r="AX265"/>
      <c r="AY265"/>
      <c r="AZ265"/>
      <c r="BA265"/>
      <c r="BB265"/>
      <c r="BC265" s="67"/>
    </row>
    <row r="266" spans="1:55" s="65" customFormat="1" ht="40.5" customHeight="1">
      <c r="A266"/>
      <c r="B266" s="35"/>
      <c r="C266" s="38" t="s">
        <v>770</v>
      </c>
      <c r="D266" s="36" t="s">
        <v>2375</v>
      </c>
      <c r="E266" s="34" t="s">
        <v>2313</v>
      </c>
      <c r="F266" s="34"/>
      <c r="G266" s="34" t="s">
        <v>2314</v>
      </c>
      <c r="H266" s="34"/>
      <c r="I266" s="34"/>
      <c r="J266" s="317" t="str">
        <f t="shared" si="41"/>
        <v>PLATA</v>
      </c>
      <c r="K266" s="34" t="str">
        <f t="shared" si="42"/>
        <v>nuevo</v>
      </c>
      <c r="L266" s="34">
        <v>1</v>
      </c>
      <c r="M266" s="35"/>
      <c r="N266" s="35"/>
      <c r="O266" s="34" t="str">
        <f t="shared" si="43"/>
        <v>ACTIVO FIJO</v>
      </c>
      <c r="P266" s="34"/>
      <c r="Q266" s="35"/>
      <c r="R266" s="35"/>
      <c r="S266" s="35"/>
      <c r="T266" s="35"/>
      <c r="U266" s="35"/>
      <c r="V266" s="35"/>
      <c r="W266" s="196"/>
      <c r="X266" s="197">
        <f t="shared" si="38"/>
        <v>0</v>
      </c>
      <c r="Y266"/>
      <c r="Z266"/>
      <c r="AA266"/>
      <c r="AB266"/>
      <c r="AC266"/>
      <c r="AD266"/>
      <c r="AE266"/>
      <c r="AF266"/>
      <c r="AG266"/>
      <c r="AH266"/>
      <c r="AI266"/>
      <c r="AJ266"/>
      <c r="AK266"/>
      <c r="AL266"/>
      <c r="AM266"/>
      <c r="AN266"/>
      <c r="AO266"/>
      <c r="AP266"/>
      <c r="AQ266"/>
      <c r="AR266"/>
      <c r="AS266"/>
      <c r="AT266"/>
      <c r="AU266"/>
      <c r="AV266"/>
      <c r="AW266"/>
      <c r="AX266"/>
      <c r="AY266"/>
      <c r="AZ266"/>
      <c r="BA266"/>
      <c r="BB266"/>
      <c r="BC266" s="67"/>
    </row>
    <row r="267" spans="1:55" s="65" customFormat="1" ht="40.5" customHeight="1">
      <c r="A267"/>
      <c r="B267" s="35"/>
      <c r="C267" s="38" t="s">
        <v>771</v>
      </c>
      <c r="D267" s="36" t="s">
        <v>2376</v>
      </c>
      <c r="E267" s="34" t="s">
        <v>2362</v>
      </c>
      <c r="F267" s="34"/>
      <c r="G267" s="34" t="s">
        <v>2399</v>
      </c>
      <c r="H267" s="34"/>
      <c r="I267" s="34"/>
      <c r="J267" s="317" t="str">
        <f t="shared" si="41"/>
        <v>PLATA</v>
      </c>
      <c r="K267" s="34" t="str">
        <f t="shared" si="42"/>
        <v>nuevo</v>
      </c>
      <c r="L267" s="34">
        <v>1</v>
      </c>
      <c r="M267" s="35"/>
      <c r="N267" s="35"/>
      <c r="O267" s="34" t="str">
        <f t="shared" si="43"/>
        <v>ACTIVO FIJO</v>
      </c>
      <c r="P267" s="34"/>
      <c r="Q267" s="35"/>
      <c r="R267" s="35"/>
      <c r="S267" s="35"/>
      <c r="T267" s="35"/>
      <c r="U267" s="35"/>
      <c r="V267" s="35"/>
      <c r="W267" s="196"/>
      <c r="X267" s="197">
        <f t="shared" si="38"/>
        <v>0</v>
      </c>
      <c r="Y267"/>
      <c r="Z267"/>
      <c r="AA267"/>
      <c r="AB267"/>
      <c r="AC267"/>
      <c r="AD267"/>
      <c r="AE267"/>
      <c r="AF267"/>
      <c r="AG267"/>
      <c r="AH267"/>
      <c r="AI267"/>
      <c r="AJ267"/>
      <c r="AK267"/>
      <c r="AL267"/>
      <c r="AM267"/>
      <c r="AN267"/>
      <c r="AO267"/>
      <c r="AP267"/>
      <c r="AQ267"/>
      <c r="AR267"/>
      <c r="AS267"/>
      <c r="AT267"/>
      <c r="AU267"/>
      <c r="AV267"/>
      <c r="AW267"/>
      <c r="AX267"/>
      <c r="AY267"/>
      <c r="AZ267"/>
      <c r="BA267"/>
      <c r="BB267"/>
      <c r="BC267" s="67"/>
    </row>
    <row r="268" spans="1:55" s="65" customFormat="1" ht="40.5" customHeight="1">
      <c r="A268"/>
      <c r="B268" s="35"/>
      <c r="C268" s="38" t="s">
        <v>772</v>
      </c>
      <c r="D268" s="36" t="s">
        <v>2377</v>
      </c>
      <c r="E268" s="34" t="s">
        <v>2369</v>
      </c>
      <c r="F268" s="34"/>
      <c r="G268" s="34" t="s">
        <v>2312</v>
      </c>
      <c r="H268" s="34"/>
      <c r="I268" s="34"/>
      <c r="J268" s="317" t="str">
        <f t="shared" si="41"/>
        <v>PLATA</v>
      </c>
      <c r="K268" s="34" t="str">
        <f t="shared" si="42"/>
        <v>nuevo</v>
      </c>
      <c r="L268" s="34">
        <v>2</v>
      </c>
      <c r="M268" s="35"/>
      <c r="N268" s="35"/>
      <c r="O268" s="34" t="str">
        <f t="shared" si="43"/>
        <v>ACTIVO FIJO</v>
      </c>
      <c r="P268" s="34"/>
      <c r="Q268" s="35"/>
      <c r="R268" s="35"/>
      <c r="S268" s="35"/>
      <c r="T268" s="35"/>
      <c r="U268" s="35"/>
      <c r="V268" s="35"/>
      <c r="W268" s="196"/>
      <c r="X268" s="197">
        <f t="shared" si="38"/>
        <v>0</v>
      </c>
      <c r="Y268"/>
      <c r="Z268"/>
      <c r="AA268"/>
      <c r="AB268"/>
      <c r="AC268"/>
      <c r="AD268"/>
      <c r="AE268"/>
      <c r="AF268"/>
      <c r="AG268"/>
      <c r="AH268"/>
      <c r="AI268"/>
      <c r="AJ268"/>
      <c r="AK268"/>
      <c r="AL268"/>
      <c r="AM268"/>
      <c r="AN268"/>
      <c r="AO268"/>
      <c r="AP268"/>
      <c r="AQ268"/>
      <c r="AR268"/>
      <c r="AS268"/>
      <c r="AT268"/>
      <c r="AU268"/>
      <c r="AV268"/>
      <c r="AW268"/>
      <c r="AX268"/>
      <c r="AY268"/>
      <c r="AZ268"/>
      <c r="BA268"/>
      <c r="BB268"/>
      <c r="BC268" s="67"/>
    </row>
    <row r="269" spans="1:55" s="65" customFormat="1" ht="40.5" customHeight="1">
      <c r="A269"/>
      <c r="B269" s="35"/>
      <c r="C269" s="38" t="s">
        <v>773</v>
      </c>
      <c r="D269" s="36" t="s">
        <v>2378</v>
      </c>
      <c r="E269" s="34" t="s">
        <v>2366</v>
      </c>
      <c r="F269" s="34"/>
      <c r="G269" s="34" t="s">
        <v>2319</v>
      </c>
      <c r="H269" s="34"/>
      <c r="I269" s="34"/>
      <c r="J269" s="317" t="str">
        <f t="shared" si="41"/>
        <v>PLATA</v>
      </c>
      <c r="K269" s="34" t="str">
        <f t="shared" si="42"/>
        <v>nuevo</v>
      </c>
      <c r="L269" s="34">
        <v>1</v>
      </c>
      <c r="M269" s="35"/>
      <c r="N269" s="35"/>
      <c r="O269" s="34" t="str">
        <f t="shared" si="43"/>
        <v>ACTIVO FIJO</v>
      </c>
      <c r="P269" s="34"/>
      <c r="Q269" s="35"/>
      <c r="R269" s="35"/>
      <c r="S269" s="35"/>
      <c r="T269" s="35"/>
      <c r="U269" s="35"/>
      <c r="V269" s="35"/>
      <c r="W269" s="196"/>
      <c r="X269" s="197">
        <f t="shared" si="38"/>
        <v>0</v>
      </c>
      <c r="Y269"/>
      <c r="Z269"/>
      <c r="AA269"/>
      <c r="AB269"/>
      <c r="AC269"/>
      <c r="AD269"/>
      <c r="AE269"/>
      <c r="AF269"/>
      <c r="AG269"/>
      <c r="AH269"/>
      <c r="AI269"/>
      <c r="AJ269"/>
      <c r="AK269"/>
      <c r="AL269"/>
      <c r="AM269"/>
      <c r="AN269"/>
      <c r="AO269"/>
      <c r="AP269"/>
      <c r="AQ269"/>
      <c r="AR269"/>
      <c r="AS269"/>
      <c r="AT269"/>
      <c r="AU269"/>
      <c r="AV269"/>
      <c r="AW269"/>
      <c r="AX269"/>
      <c r="AY269"/>
      <c r="AZ269"/>
      <c r="BA269"/>
      <c r="BB269"/>
      <c r="BC269" s="67"/>
    </row>
    <row r="270" spans="1:55" s="65" customFormat="1" ht="40.5" customHeight="1">
      <c r="A270"/>
      <c r="B270" s="35"/>
      <c r="C270" s="38" t="s">
        <v>774</v>
      </c>
      <c r="D270" s="36" t="s">
        <v>2379</v>
      </c>
      <c r="E270" s="34" t="s">
        <v>2313</v>
      </c>
      <c r="F270" s="34"/>
      <c r="G270" s="34" t="s">
        <v>2396</v>
      </c>
      <c r="H270" s="34"/>
      <c r="I270" s="34"/>
      <c r="J270" s="317" t="str">
        <f t="shared" si="41"/>
        <v>PLATA</v>
      </c>
      <c r="K270" s="34" t="str">
        <f t="shared" si="42"/>
        <v>nuevo</v>
      </c>
      <c r="L270" s="34">
        <v>1</v>
      </c>
      <c r="M270" s="35"/>
      <c r="N270" s="35"/>
      <c r="O270" s="34" t="str">
        <f t="shared" si="43"/>
        <v>ACTIVO FIJO</v>
      </c>
      <c r="P270" s="34"/>
      <c r="Q270" s="35"/>
      <c r="R270" s="35"/>
      <c r="S270" s="35"/>
      <c r="T270" s="35"/>
      <c r="U270" s="35"/>
      <c r="V270" s="35"/>
      <c r="W270" s="196"/>
      <c r="X270" s="197">
        <f t="shared" si="38"/>
        <v>0</v>
      </c>
      <c r="Y270"/>
      <c r="Z270"/>
      <c r="AA270"/>
      <c r="AB270"/>
      <c r="AC270"/>
      <c r="AD270"/>
      <c r="AE270"/>
      <c r="AF270"/>
      <c r="AG270"/>
      <c r="AH270"/>
      <c r="AI270"/>
      <c r="AJ270"/>
      <c r="AK270"/>
      <c r="AL270"/>
      <c r="AM270"/>
      <c r="AN270"/>
      <c r="AO270"/>
      <c r="AP270"/>
      <c r="AQ270"/>
      <c r="AR270"/>
      <c r="AS270"/>
      <c r="AT270"/>
      <c r="AU270"/>
      <c r="AV270"/>
      <c r="AW270"/>
      <c r="AX270"/>
      <c r="AY270"/>
      <c r="AZ270"/>
      <c r="BA270"/>
      <c r="BB270"/>
      <c r="BC270" s="67"/>
    </row>
    <row r="271" spans="1:55" s="65" customFormat="1" ht="40.5" customHeight="1">
      <c r="A271"/>
      <c r="B271" s="35"/>
      <c r="C271" s="38" t="s">
        <v>775</v>
      </c>
      <c r="D271" s="36" t="s">
        <v>2380</v>
      </c>
      <c r="E271" s="34" t="s">
        <v>2366</v>
      </c>
      <c r="F271" s="34"/>
      <c r="G271" s="34" t="s">
        <v>2400</v>
      </c>
      <c r="H271" s="34"/>
      <c r="I271" s="34"/>
      <c r="J271" s="317" t="str">
        <f t="shared" si="41"/>
        <v>PLATA</v>
      </c>
      <c r="K271" s="34" t="str">
        <f t="shared" si="42"/>
        <v>nuevo</v>
      </c>
      <c r="L271" s="34">
        <v>1</v>
      </c>
      <c r="M271" s="35"/>
      <c r="N271" s="35"/>
      <c r="O271" s="34" t="str">
        <f t="shared" si="43"/>
        <v>ACTIVO FIJO</v>
      </c>
      <c r="P271" s="34"/>
      <c r="Q271" s="35"/>
      <c r="R271" s="35"/>
      <c r="S271" s="35"/>
      <c r="T271" s="35"/>
      <c r="U271" s="35"/>
      <c r="V271" s="35"/>
      <c r="W271" s="196"/>
      <c r="X271" s="197">
        <f t="shared" si="38"/>
        <v>0</v>
      </c>
      <c r="Y271"/>
      <c r="Z271"/>
      <c r="AA271"/>
      <c r="AB271"/>
      <c r="AC271"/>
      <c r="AD271"/>
      <c r="AE271"/>
      <c r="AF271"/>
      <c r="AG271"/>
      <c r="AH271"/>
      <c r="AI271"/>
      <c r="AJ271"/>
      <c r="AK271"/>
      <c r="AL271"/>
      <c r="AM271"/>
      <c r="AN271"/>
      <c r="AO271"/>
      <c r="AP271"/>
      <c r="AQ271"/>
      <c r="AR271"/>
      <c r="AS271"/>
      <c r="AT271"/>
      <c r="AU271"/>
      <c r="AV271"/>
      <c r="AW271"/>
      <c r="AX271"/>
      <c r="AY271"/>
      <c r="AZ271"/>
      <c r="BA271"/>
      <c r="BB271"/>
      <c r="BC271" s="67"/>
    </row>
    <row r="272" spans="1:55" s="65" customFormat="1">
      <c r="A272"/>
      <c r="B272" s="35"/>
      <c r="C272" s="38" t="s">
        <v>776</v>
      </c>
      <c r="D272" s="36" t="s">
        <v>2384</v>
      </c>
      <c r="E272" s="34" t="s">
        <v>2371</v>
      </c>
      <c r="F272" s="34"/>
      <c r="G272" s="34" t="s">
        <v>2401</v>
      </c>
      <c r="H272" s="34"/>
      <c r="I272" s="34"/>
      <c r="J272" s="317" t="str">
        <f t="shared" si="41"/>
        <v>PLATA</v>
      </c>
      <c r="K272" s="34" t="str">
        <f t="shared" si="42"/>
        <v>nuevo</v>
      </c>
      <c r="L272" s="34">
        <v>1</v>
      </c>
      <c r="M272" s="35"/>
      <c r="N272" s="35"/>
      <c r="O272" s="34" t="str">
        <f t="shared" si="43"/>
        <v>ACTIVO FIJO</v>
      </c>
      <c r="P272" s="34"/>
      <c r="Q272" s="35"/>
      <c r="R272" s="35"/>
      <c r="S272" s="35"/>
      <c r="T272" s="35"/>
      <c r="U272" s="35"/>
      <c r="V272" s="35"/>
      <c r="W272" s="196"/>
      <c r="X272" s="197">
        <f t="shared" si="38"/>
        <v>0</v>
      </c>
      <c r="Y272"/>
      <c r="Z272"/>
      <c r="AA272"/>
      <c r="AB272"/>
      <c r="AC272"/>
      <c r="AD272"/>
      <c r="AE272"/>
      <c r="AF272"/>
      <c r="AG272"/>
      <c r="AH272"/>
      <c r="AI272"/>
      <c r="AJ272"/>
      <c r="AK272"/>
      <c r="AL272"/>
      <c r="AM272"/>
      <c r="AN272"/>
      <c r="AO272"/>
      <c r="AP272"/>
      <c r="AQ272"/>
      <c r="AR272"/>
      <c r="AS272"/>
      <c r="AT272"/>
      <c r="AU272"/>
      <c r="AV272"/>
      <c r="AW272"/>
      <c r="AX272"/>
      <c r="AY272"/>
      <c r="AZ272"/>
      <c r="BA272"/>
      <c r="BB272"/>
      <c r="BC272" s="67"/>
    </row>
    <row r="273" spans="1:55" s="65" customFormat="1">
      <c r="A273"/>
      <c r="B273" s="35"/>
      <c r="C273" s="38" t="s">
        <v>777</v>
      </c>
      <c r="D273" s="36" t="s">
        <v>2385</v>
      </c>
      <c r="E273" s="34" t="s">
        <v>2366</v>
      </c>
      <c r="F273" s="34"/>
      <c r="G273" s="34" t="s">
        <v>2318</v>
      </c>
      <c r="H273" s="34"/>
      <c r="I273" s="34"/>
      <c r="J273" s="317" t="str">
        <f t="shared" si="41"/>
        <v>PLATA</v>
      </c>
      <c r="K273" s="34" t="str">
        <f t="shared" si="42"/>
        <v>nuevo</v>
      </c>
      <c r="L273" s="34">
        <v>2</v>
      </c>
      <c r="M273" s="35"/>
      <c r="N273" s="35"/>
      <c r="O273" s="34" t="str">
        <f t="shared" si="43"/>
        <v>ACTIVO FIJO</v>
      </c>
      <c r="P273" s="34"/>
      <c r="Q273" s="35"/>
      <c r="R273" s="35"/>
      <c r="S273" s="35"/>
      <c r="T273" s="35"/>
      <c r="U273" s="35"/>
      <c r="V273" s="35"/>
      <c r="W273" s="196"/>
      <c r="X273" s="197">
        <f t="shared" si="38"/>
        <v>0</v>
      </c>
      <c r="Y273"/>
      <c r="Z273"/>
      <c r="AA273"/>
      <c r="AB273"/>
      <c r="AC273"/>
      <c r="AD273"/>
      <c r="AE273"/>
      <c r="AF273"/>
      <c r="AG273"/>
      <c r="AH273"/>
      <c r="AI273"/>
      <c r="AJ273"/>
      <c r="AK273"/>
      <c r="AL273"/>
      <c r="AM273"/>
      <c r="AN273"/>
      <c r="AO273"/>
      <c r="AP273"/>
      <c r="AQ273"/>
      <c r="AR273"/>
      <c r="AS273"/>
      <c r="AT273"/>
      <c r="AU273"/>
      <c r="AV273"/>
      <c r="AW273"/>
      <c r="AX273"/>
      <c r="AY273"/>
      <c r="AZ273"/>
      <c r="BA273"/>
      <c r="BB273"/>
      <c r="BC273" s="67"/>
    </row>
    <row r="274" spans="1:55" s="65" customFormat="1">
      <c r="A274"/>
      <c r="B274" s="35"/>
      <c r="C274" s="38" t="s">
        <v>778</v>
      </c>
      <c r="D274" s="36" t="s">
        <v>2386</v>
      </c>
      <c r="E274" s="34" t="s">
        <v>2367</v>
      </c>
      <c r="F274" s="34"/>
      <c r="G274" s="34" t="s">
        <v>2370</v>
      </c>
      <c r="H274" s="34"/>
      <c r="I274" s="34"/>
      <c r="J274" s="317" t="str">
        <f t="shared" si="41"/>
        <v>PLATA</v>
      </c>
      <c r="K274" s="34" t="str">
        <f t="shared" si="42"/>
        <v>nuevo</v>
      </c>
      <c r="L274" s="34">
        <v>3</v>
      </c>
      <c r="M274" s="35"/>
      <c r="N274" s="35"/>
      <c r="O274" s="34" t="str">
        <f t="shared" si="43"/>
        <v>ACTIVO FIJO</v>
      </c>
      <c r="P274" s="34"/>
      <c r="Q274" s="35"/>
      <c r="R274" s="35"/>
      <c r="S274" s="35"/>
      <c r="T274" s="35"/>
      <c r="U274" s="35"/>
      <c r="V274" s="35"/>
      <c r="W274" s="196"/>
      <c r="X274" s="197">
        <f t="shared" si="38"/>
        <v>0</v>
      </c>
      <c r="Y274"/>
      <c r="Z274"/>
      <c r="AA274"/>
      <c r="AB274"/>
      <c r="AC274"/>
      <c r="AD274"/>
      <c r="AE274"/>
      <c r="AF274"/>
      <c r="AG274"/>
      <c r="AH274"/>
      <c r="AI274"/>
      <c r="AJ274"/>
      <c r="AK274"/>
      <c r="AL274"/>
      <c r="AM274"/>
      <c r="AN274"/>
      <c r="AO274"/>
      <c r="AP274"/>
      <c r="AQ274"/>
      <c r="AR274"/>
      <c r="AS274"/>
      <c r="AT274"/>
      <c r="AU274"/>
      <c r="AV274"/>
      <c r="AW274"/>
      <c r="AX274"/>
      <c r="AY274"/>
      <c r="AZ274"/>
      <c r="BA274"/>
      <c r="BB274"/>
      <c r="BC274" s="67"/>
    </row>
    <row r="275" spans="1:55" s="65" customFormat="1">
      <c r="A275"/>
      <c r="B275" s="35"/>
      <c r="C275" s="38" t="s">
        <v>779</v>
      </c>
      <c r="D275" s="36" t="s">
        <v>2387</v>
      </c>
      <c r="E275" s="34" t="s">
        <v>2313</v>
      </c>
      <c r="F275" s="34"/>
      <c r="G275" s="34" t="s">
        <v>2402</v>
      </c>
      <c r="H275" s="34"/>
      <c r="I275" s="34"/>
      <c r="J275" s="317" t="str">
        <f t="shared" si="41"/>
        <v>PLATA</v>
      </c>
      <c r="K275" s="34" t="str">
        <f t="shared" si="42"/>
        <v>nuevo</v>
      </c>
      <c r="L275" s="34">
        <v>2</v>
      </c>
      <c r="M275" s="35"/>
      <c r="N275" s="35"/>
      <c r="O275" s="34" t="str">
        <f t="shared" ref="O275:O288" si="44">+O262</f>
        <v>ACTIVO FIJO</v>
      </c>
      <c r="P275" s="34"/>
      <c r="Q275" s="35"/>
      <c r="R275" s="35"/>
      <c r="S275" s="35"/>
      <c r="T275" s="35"/>
      <c r="U275" s="35"/>
      <c r="V275" s="35"/>
      <c r="W275" s="196"/>
      <c r="X275" s="197">
        <f t="shared" si="38"/>
        <v>0</v>
      </c>
      <c r="Y275"/>
      <c r="Z275"/>
      <c r="AA275"/>
      <c r="AB275"/>
      <c r="AC275"/>
      <c r="AD275"/>
      <c r="AE275"/>
      <c r="AF275"/>
      <c r="AG275"/>
      <c r="AH275"/>
      <c r="AI275"/>
      <c r="AJ275"/>
      <c r="AK275"/>
      <c r="AL275"/>
      <c r="AM275"/>
      <c r="AN275"/>
      <c r="AO275"/>
      <c r="AP275"/>
      <c r="AQ275"/>
      <c r="AR275"/>
      <c r="AS275"/>
      <c r="AT275"/>
      <c r="AU275"/>
      <c r="AV275"/>
      <c r="AW275"/>
      <c r="AX275"/>
      <c r="AY275"/>
      <c r="AZ275"/>
      <c r="BA275"/>
      <c r="BB275"/>
      <c r="BC275" s="67"/>
    </row>
    <row r="276" spans="1:55" s="65" customFormat="1">
      <c r="A276"/>
      <c r="B276" s="35"/>
      <c r="C276" s="38" t="s">
        <v>780</v>
      </c>
      <c r="D276" s="36" t="s">
        <v>2380</v>
      </c>
      <c r="E276" s="34" t="s">
        <v>2403</v>
      </c>
      <c r="F276" s="34"/>
      <c r="G276" s="34" t="s">
        <v>2404</v>
      </c>
      <c r="H276" s="34"/>
      <c r="I276" s="34"/>
      <c r="J276" s="317" t="str">
        <f t="shared" si="41"/>
        <v>PLATA</v>
      </c>
      <c r="K276" s="34" t="str">
        <f t="shared" si="42"/>
        <v>nuevo</v>
      </c>
      <c r="L276" s="34">
        <v>1</v>
      </c>
      <c r="M276" s="35"/>
      <c r="N276" s="35"/>
      <c r="O276" s="34" t="str">
        <f t="shared" si="44"/>
        <v>ACTIVO FIJO</v>
      </c>
      <c r="P276" s="34"/>
      <c r="Q276" s="35"/>
      <c r="R276" s="35"/>
      <c r="S276" s="35"/>
      <c r="T276" s="35"/>
      <c r="U276" s="35"/>
      <c r="V276" s="35"/>
      <c r="W276" s="196"/>
      <c r="X276" s="197">
        <f t="shared" si="38"/>
        <v>0</v>
      </c>
      <c r="Y276"/>
      <c r="Z276"/>
      <c r="AA276"/>
      <c r="AB276"/>
      <c r="AC276"/>
      <c r="AD276"/>
      <c r="AE276"/>
      <c r="AF276"/>
      <c r="AG276"/>
      <c r="AH276"/>
      <c r="AI276"/>
      <c r="AJ276"/>
      <c r="AK276"/>
      <c r="AL276"/>
      <c r="AM276"/>
      <c r="AN276"/>
      <c r="AO276"/>
      <c r="AP276"/>
      <c r="AQ276"/>
      <c r="AR276"/>
      <c r="AS276"/>
      <c r="AT276"/>
      <c r="AU276"/>
      <c r="AV276"/>
      <c r="AW276"/>
      <c r="AX276"/>
      <c r="AY276"/>
      <c r="AZ276"/>
      <c r="BA276"/>
      <c r="BB276"/>
      <c r="BC276" s="67"/>
    </row>
    <row r="277" spans="1:55" s="65" customFormat="1">
      <c r="A277"/>
      <c r="B277" s="35"/>
      <c r="C277" s="38" t="s">
        <v>781</v>
      </c>
      <c r="D277" s="36" t="s">
        <v>2384</v>
      </c>
      <c r="E277" s="34" t="s">
        <v>2403</v>
      </c>
      <c r="F277" s="34"/>
      <c r="G277" s="34" t="s">
        <v>2393</v>
      </c>
      <c r="H277" s="34"/>
      <c r="I277" s="34"/>
      <c r="J277" s="317" t="str">
        <f t="shared" si="41"/>
        <v>PLATA</v>
      </c>
      <c r="K277" s="34" t="str">
        <f t="shared" si="42"/>
        <v>nuevo</v>
      </c>
      <c r="L277" s="34">
        <v>1</v>
      </c>
      <c r="M277" s="35"/>
      <c r="N277" s="35"/>
      <c r="O277" s="34" t="str">
        <f t="shared" si="44"/>
        <v>ACTIVO FIJO</v>
      </c>
      <c r="P277" s="34"/>
      <c r="Q277" s="35"/>
      <c r="R277" s="35"/>
      <c r="S277" s="35"/>
      <c r="T277" s="35"/>
      <c r="U277" s="35"/>
      <c r="V277" s="35"/>
      <c r="W277" s="196"/>
      <c r="X277" s="197">
        <f t="shared" si="38"/>
        <v>0</v>
      </c>
      <c r="Y277"/>
      <c r="Z277"/>
      <c r="AA277"/>
      <c r="AB277"/>
      <c r="AC277"/>
      <c r="AD277"/>
      <c r="AE277"/>
      <c r="AF277"/>
      <c r="AG277"/>
      <c r="AH277"/>
      <c r="AI277"/>
      <c r="AJ277"/>
      <c r="AK277"/>
      <c r="AL277"/>
      <c r="AM277"/>
      <c r="AN277"/>
      <c r="AO277"/>
      <c r="AP277"/>
      <c r="AQ277"/>
      <c r="AR277"/>
      <c r="AS277"/>
      <c r="AT277"/>
      <c r="AU277"/>
      <c r="AV277"/>
      <c r="AW277"/>
      <c r="AX277"/>
      <c r="AY277"/>
      <c r="AZ277"/>
      <c r="BA277"/>
      <c r="BB277"/>
      <c r="BC277" s="67"/>
    </row>
    <row r="278" spans="1:55" s="65" customFormat="1">
      <c r="A278"/>
      <c r="B278" s="35"/>
      <c r="C278" s="38" t="s">
        <v>782</v>
      </c>
      <c r="D278" s="36" t="s">
        <v>2385</v>
      </c>
      <c r="E278" s="34" t="str">
        <f>+E276</f>
        <v xml:space="preserve">PINZA </v>
      </c>
      <c r="F278" s="34"/>
      <c r="G278" s="34" t="s">
        <v>2320</v>
      </c>
      <c r="H278" s="34"/>
      <c r="I278" s="34"/>
      <c r="J278" s="317" t="str">
        <f t="shared" si="41"/>
        <v>PLATA</v>
      </c>
      <c r="K278" s="34" t="str">
        <f t="shared" si="42"/>
        <v>nuevo</v>
      </c>
      <c r="L278" s="34">
        <v>1</v>
      </c>
      <c r="M278" s="35"/>
      <c r="N278" s="35"/>
      <c r="O278" s="34" t="str">
        <f t="shared" si="44"/>
        <v>ACTIVO FIJO</v>
      </c>
      <c r="P278" s="34"/>
      <c r="Q278" s="35"/>
      <c r="R278" s="35"/>
      <c r="S278" s="35"/>
      <c r="T278" s="35"/>
      <c r="U278" s="35"/>
      <c r="V278" s="35"/>
      <c r="W278" s="196"/>
      <c r="X278" s="197">
        <f t="shared" si="38"/>
        <v>0</v>
      </c>
      <c r="Y278"/>
      <c r="Z278"/>
      <c r="AA278"/>
      <c r="AB278"/>
      <c r="AC278"/>
      <c r="AD278"/>
      <c r="AE278"/>
      <c r="AF278"/>
      <c r="AG278"/>
      <c r="AH278"/>
      <c r="AI278"/>
      <c r="AJ278"/>
      <c r="AK278"/>
      <c r="AL278"/>
      <c r="AM278"/>
      <c r="AN278"/>
      <c r="AO278"/>
      <c r="AP278"/>
      <c r="AQ278"/>
      <c r="AR278"/>
      <c r="AS278"/>
      <c r="AT278"/>
      <c r="AU278"/>
      <c r="AV278"/>
      <c r="AW278"/>
      <c r="AX278"/>
      <c r="AY278"/>
      <c r="AZ278"/>
      <c r="BA278"/>
      <c r="BB278"/>
      <c r="BC278" s="67"/>
    </row>
    <row r="279" spans="1:55" s="65" customFormat="1">
      <c r="A279"/>
      <c r="B279" s="35"/>
      <c r="C279" s="38" t="s">
        <v>783</v>
      </c>
      <c r="D279" s="36" t="s">
        <v>2386</v>
      </c>
      <c r="E279" s="34" t="s">
        <v>2313</v>
      </c>
      <c r="F279" s="34"/>
      <c r="G279" s="34" t="s">
        <v>2314</v>
      </c>
      <c r="H279" s="34"/>
      <c r="I279" s="34"/>
      <c r="J279" s="317" t="str">
        <f t="shared" si="41"/>
        <v>PLATA</v>
      </c>
      <c r="K279" s="34" t="str">
        <f t="shared" si="42"/>
        <v>nuevo</v>
      </c>
      <c r="L279" s="34">
        <v>1</v>
      </c>
      <c r="M279" s="35"/>
      <c r="N279" s="35"/>
      <c r="O279" s="34" t="str">
        <f t="shared" si="44"/>
        <v>ACTIVO FIJO</v>
      </c>
      <c r="P279" s="34"/>
      <c r="Q279" s="35"/>
      <c r="R279" s="35"/>
      <c r="S279" s="35"/>
      <c r="T279" s="35"/>
      <c r="U279" s="35"/>
      <c r="V279" s="35"/>
      <c r="W279" s="196"/>
      <c r="X279" s="197">
        <f t="shared" si="38"/>
        <v>0</v>
      </c>
      <c r="Y279"/>
      <c r="Z279"/>
      <c r="AA279"/>
      <c r="AB279"/>
      <c r="AC279"/>
      <c r="AD279"/>
      <c r="AE279"/>
      <c r="AF279"/>
      <c r="AG279"/>
      <c r="AH279"/>
      <c r="AI279"/>
      <c r="AJ279"/>
      <c r="AK279"/>
      <c r="AL279"/>
      <c r="AM279"/>
      <c r="AN279"/>
      <c r="AO279"/>
      <c r="AP279"/>
      <c r="AQ279"/>
      <c r="AR279"/>
      <c r="AS279"/>
      <c r="AT279"/>
      <c r="AU279"/>
      <c r="AV279"/>
      <c r="AW279"/>
      <c r="AX279"/>
      <c r="AY279"/>
      <c r="AZ279"/>
      <c r="BA279"/>
      <c r="BB279"/>
      <c r="BC279" s="67"/>
    </row>
    <row r="280" spans="1:55" s="65" customFormat="1">
      <c r="A280"/>
      <c r="B280" s="35"/>
      <c r="C280" s="38" t="s">
        <v>784</v>
      </c>
      <c r="D280" s="36" t="s">
        <v>2380</v>
      </c>
      <c r="E280" s="34" t="s">
        <v>2371</v>
      </c>
      <c r="F280" s="34"/>
      <c r="G280" s="34" t="s">
        <v>2318</v>
      </c>
      <c r="H280" s="34"/>
      <c r="I280" s="34"/>
      <c r="J280" s="317" t="str">
        <f t="shared" si="41"/>
        <v>PLATA</v>
      </c>
      <c r="K280" s="34" t="str">
        <f t="shared" si="42"/>
        <v>nuevo</v>
      </c>
      <c r="L280" s="34">
        <v>1</v>
      </c>
      <c r="M280" s="35"/>
      <c r="N280" s="35"/>
      <c r="O280" s="34" t="str">
        <f t="shared" si="44"/>
        <v>ACTIVO FIJO</v>
      </c>
      <c r="P280" s="34"/>
      <c r="Q280" s="35"/>
      <c r="R280" s="35"/>
      <c r="S280" s="35"/>
      <c r="T280" s="35"/>
      <c r="U280" s="35"/>
      <c r="V280" s="35"/>
      <c r="W280" s="196"/>
      <c r="X280" s="197">
        <f t="shared" si="38"/>
        <v>0</v>
      </c>
      <c r="Y280"/>
      <c r="Z280"/>
      <c r="AA280"/>
      <c r="AB280"/>
      <c r="AC280"/>
      <c r="AD280"/>
      <c r="AE280"/>
      <c r="AF280"/>
      <c r="AG280"/>
      <c r="AH280"/>
      <c r="AI280"/>
      <c r="AJ280"/>
      <c r="AK280"/>
      <c r="AL280"/>
      <c r="AM280"/>
      <c r="AN280"/>
      <c r="AO280"/>
      <c r="AP280"/>
      <c r="AQ280"/>
      <c r="AR280"/>
      <c r="AS280"/>
      <c r="AT280"/>
      <c r="AU280"/>
      <c r="AV280"/>
      <c r="AW280"/>
      <c r="AX280"/>
      <c r="AY280"/>
      <c r="AZ280"/>
      <c r="BA280"/>
      <c r="BB280"/>
      <c r="BC280" s="67"/>
    </row>
    <row r="281" spans="1:55" s="65" customFormat="1">
      <c r="A281"/>
      <c r="B281" s="35"/>
      <c r="C281" s="38" t="s">
        <v>785</v>
      </c>
      <c r="D281" s="36" t="s">
        <v>2384</v>
      </c>
      <c r="E281" s="34" t="s">
        <v>2313</v>
      </c>
      <c r="F281" s="34"/>
      <c r="G281" s="34" t="s">
        <v>2405</v>
      </c>
      <c r="H281" s="34"/>
      <c r="I281" s="34"/>
      <c r="J281" s="317" t="str">
        <f t="shared" si="41"/>
        <v>PLATA</v>
      </c>
      <c r="K281" s="34" t="str">
        <f t="shared" si="42"/>
        <v>nuevo</v>
      </c>
      <c r="L281" s="34">
        <v>1</v>
      </c>
      <c r="M281" s="35"/>
      <c r="N281" s="35"/>
      <c r="O281" s="34" t="str">
        <f t="shared" si="44"/>
        <v>ACTIVO FIJO</v>
      </c>
      <c r="P281" s="34"/>
      <c r="Q281" s="35"/>
      <c r="R281" s="35"/>
      <c r="S281" s="35"/>
      <c r="T281" s="35"/>
      <c r="U281" s="35"/>
      <c r="V281" s="35"/>
      <c r="W281" s="196"/>
      <c r="X281" s="197">
        <f t="shared" si="38"/>
        <v>0</v>
      </c>
      <c r="Y281"/>
      <c r="Z281"/>
      <c r="AA281"/>
      <c r="AB281"/>
      <c r="AC281"/>
      <c r="AD281"/>
      <c r="AE281"/>
      <c r="AF281"/>
      <c r="AG281"/>
      <c r="AH281"/>
      <c r="AI281"/>
      <c r="AJ281"/>
      <c r="AK281"/>
      <c r="AL281"/>
      <c r="AM281"/>
      <c r="AN281"/>
      <c r="AO281"/>
      <c r="AP281"/>
      <c r="AQ281"/>
      <c r="AR281"/>
      <c r="AS281"/>
      <c r="AT281"/>
      <c r="AU281"/>
      <c r="AV281"/>
      <c r="AW281"/>
      <c r="AX281"/>
      <c r="AY281"/>
      <c r="AZ281"/>
      <c r="BA281"/>
      <c r="BB281"/>
      <c r="BC281" s="67"/>
    </row>
    <row r="282" spans="1:55" s="65" customFormat="1">
      <c r="A282"/>
      <c r="B282" s="35"/>
      <c r="C282" s="38" t="s">
        <v>786</v>
      </c>
      <c r="D282" s="36" t="s">
        <v>2385</v>
      </c>
      <c r="E282" s="34" t="s">
        <v>2366</v>
      </c>
      <c r="F282" s="34"/>
      <c r="G282" s="34" t="s">
        <v>2318</v>
      </c>
      <c r="H282" s="34"/>
      <c r="I282" s="34"/>
      <c r="J282" s="317" t="str">
        <f t="shared" si="41"/>
        <v>PLATA</v>
      </c>
      <c r="K282" s="34" t="str">
        <f t="shared" si="42"/>
        <v>nuevo</v>
      </c>
      <c r="L282" s="34">
        <v>1</v>
      </c>
      <c r="M282" s="35"/>
      <c r="N282" s="35"/>
      <c r="O282" s="34" t="str">
        <f t="shared" si="44"/>
        <v>ACTIVO FIJO</v>
      </c>
      <c r="P282" s="34"/>
      <c r="Q282" s="35"/>
      <c r="R282" s="35"/>
      <c r="S282" s="35"/>
      <c r="T282" s="35"/>
      <c r="U282" s="35"/>
      <c r="V282" s="35"/>
      <c r="W282" s="196"/>
      <c r="X282" s="197">
        <f t="shared" si="38"/>
        <v>0</v>
      </c>
      <c r="Y282"/>
      <c r="Z282"/>
      <c r="AA282"/>
      <c r="AB282"/>
      <c r="AC282"/>
      <c r="AD282"/>
      <c r="AE282"/>
      <c r="AF282"/>
      <c r="AG282"/>
      <c r="AH282"/>
      <c r="AI282"/>
      <c r="AJ282"/>
      <c r="AK282"/>
      <c r="AL282"/>
      <c r="AM282"/>
      <c r="AN282"/>
      <c r="AO282"/>
      <c r="AP282"/>
      <c r="AQ282"/>
      <c r="AR282"/>
      <c r="AS282"/>
      <c r="AT282"/>
      <c r="AU282"/>
      <c r="AV282"/>
      <c r="AW282"/>
      <c r="AX282"/>
      <c r="AY282"/>
      <c r="AZ282"/>
      <c r="BA282"/>
      <c r="BB282"/>
      <c r="BC282" s="67"/>
    </row>
    <row r="283" spans="1:55" s="65" customFormat="1">
      <c r="A283"/>
      <c r="B283" s="35"/>
      <c r="C283" s="38" t="s">
        <v>787</v>
      </c>
      <c r="D283" s="36" t="s">
        <v>2386</v>
      </c>
      <c r="E283" s="34" t="s">
        <v>2371</v>
      </c>
      <c r="F283" s="34"/>
      <c r="G283" s="34" t="s">
        <v>2406</v>
      </c>
      <c r="H283" s="34"/>
      <c r="I283" s="34"/>
      <c r="J283" s="317" t="str">
        <f t="shared" si="41"/>
        <v>PLATA</v>
      </c>
      <c r="K283" s="34" t="str">
        <f t="shared" si="42"/>
        <v>nuevo</v>
      </c>
      <c r="L283" s="34">
        <v>1</v>
      </c>
      <c r="M283" s="35"/>
      <c r="N283" s="35"/>
      <c r="O283" s="34" t="str">
        <f t="shared" si="44"/>
        <v>ACTIVO FIJO</v>
      </c>
      <c r="P283" s="34"/>
      <c r="Q283" s="35"/>
      <c r="R283" s="35"/>
      <c r="S283" s="35"/>
      <c r="T283" s="35"/>
      <c r="U283" s="35"/>
      <c r="V283" s="35"/>
      <c r="W283" s="196"/>
      <c r="X283" s="197">
        <f t="shared" si="38"/>
        <v>0</v>
      </c>
      <c r="Y283"/>
      <c r="Z283"/>
      <c r="AA283"/>
      <c r="AB283"/>
      <c r="AC283"/>
      <c r="AD283"/>
      <c r="AE283"/>
      <c r="AF283"/>
      <c r="AG283"/>
      <c r="AH283"/>
      <c r="AI283"/>
      <c r="AJ283"/>
      <c r="AK283"/>
      <c r="AL283"/>
      <c r="AM283"/>
      <c r="AN283"/>
      <c r="AO283"/>
      <c r="AP283"/>
      <c r="AQ283"/>
      <c r="AR283"/>
      <c r="AS283"/>
      <c r="AT283"/>
      <c r="AU283"/>
      <c r="AV283"/>
      <c r="AW283"/>
      <c r="AX283"/>
      <c r="AY283"/>
      <c r="AZ283"/>
      <c r="BA283"/>
      <c r="BB283"/>
      <c r="BC283" s="67"/>
    </row>
    <row r="284" spans="1:55" s="65" customFormat="1">
      <c r="A284"/>
      <c r="B284" s="35"/>
      <c r="C284" s="38" t="s">
        <v>788</v>
      </c>
      <c r="D284" s="36" t="s">
        <v>2380</v>
      </c>
      <c r="E284" s="34" t="s">
        <v>2407</v>
      </c>
      <c r="F284" s="34"/>
      <c r="G284" s="34" t="s">
        <v>2408</v>
      </c>
      <c r="H284" s="34"/>
      <c r="I284" s="34"/>
      <c r="J284" s="317" t="str">
        <f t="shared" si="41"/>
        <v>PLATA</v>
      </c>
      <c r="K284" s="34" t="str">
        <f t="shared" si="42"/>
        <v>nuevo</v>
      </c>
      <c r="L284" s="34">
        <v>3</v>
      </c>
      <c r="M284" s="35"/>
      <c r="N284" s="35"/>
      <c r="O284" s="34" t="str">
        <f t="shared" si="44"/>
        <v>ACTIVO FIJO</v>
      </c>
      <c r="P284" s="34"/>
      <c r="Q284" s="35"/>
      <c r="R284" s="35"/>
      <c r="S284" s="35"/>
      <c r="T284" s="35"/>
      <c r="U284" s="35"/>
      <c r="V284" s="35"/>
      <c r="W284" s="196"/>
      <c r="X284" s="197">
        <f t="shared" si="38"/>
        <v>0</v>
      </c>
      <c r="Y284"/>
      <c r="Z284"/>
      <c r="AA284"/>
      <c r="AB284"/>
      <c r="AC284"/>
      <c r="AD284"/>
      <c r="AE284"/>
      <c r="AF284"/>
      <c r="AG284"/>
      <c r="AH284"/>
      <c r="AI284"/>
      <c r="AJ284"/>
      <c r="AK284"/>
      <c r="AL284"/>
      <c r="AM284"/>
      <c r="AN284"/>
      <c r="AO284"/>
      <c r="AP284"/>
      <c r="AQ284"/>
      <c r="AR284"/>
      <c r="AS284"/>
      <c r="AT284"/>
      <c r="AU284"/>
      <c r="AV284"/>
      <c r="AW284"/>
      <c r="AX284"/>
      <c r="AY284"/>
      <c r="AZ284"/>
      <c r="BA284"/>
      <c r="BB284"/>
      <c r="BC284" s="67"/>
    </row>
    <row r="285" spans="1:55" s="65" customFormat="1">
      <c r="A285"/>
      <c r="B285" s="35"/>
      <c r="C285" s="38" t="s">
        <v>789</v>
      </c>
      <c r="D285" s="36" t="s">
        <v>2384</v>
      </c>
      <c r="E285" s="34" t="s">
        <v>2313</v>
      </c>
      <c r="F285" s="34"/>
      <c r="G285" s="34" t="s">
        <v>2314</v>
      </c>
      <c r="H285" s="34"/>
      <c r="I285" s="34"/>
      <c r="J285" s="317" t="str">
        <f t="shared" si="41"/>
        <v>PLATA</v>
      </c>
      <c r="K285" s="34" t="str">
        <f t="shared" si="42"/>
        <v>nuevo</v>
      </c>
      <c r="L285" s="34">
        <v>1</v>
      </c>
      <c r="M285" s="35"/>
      <c r="N285" s="35"/>
      <c r="O285" s="34" t="str">
        <f t="shared" si="44"/>
        <v>ACTIVO FIJO</v>
      </c>
      <c r="P285" s="34"/>
      <c r="Q285" s="35"/>
      <c r="R285" s="35"/>
      <c r="S285" s="35"/>
      <c r="T285" s="35"/>
      <c r="U285" s="35"/>
      <c r="V285" s="35"/>
      <c r="W285" s="196"/>
      <c r="X285" s="197">
        <f t="shared" si="38"/>
        <v>0</v>
      </c>
      <c r="Y285"/>
      <c r="Z285"/>
      <c r="AA285"/>
      <c r="AB285"/>
      <c r="AC285"/>
      <c r="AD285"/>
      <c r="AE285"/>
      <c r="AF285"/>
      <c r="AG285"/>
      <c r="AH285"/>
      <c r="AI285"/>
      <c r="AJ285"/>
      <c r="AK285"/>
      <c r="AL285"/>
      <c r="AM285"/>
      <c r="AN285"/>
      <c r="AO285"/>
      <c r="AP285"/>
      <c r="AQ285"/>
      <c r="AR285"/>
      <c r="AS285"/>
      <c r="AT285"/>
      <c r="AU285"/>
      <c r="AV285"/>
      <c r="AW285"/>
      <c r="AX285"/>
      <c r="AY285"/>
      <c r="AZ285"/>
      <c r="BA285"/>
      <c r="BB285"/>
      <c r="BC285" s="67"/>
    </row>
    <row r="286" spans="1:55" s="65" customFormat="1">
      <c r="A286"/>
      <c r="B286" s="35"/>
      <c r="C286" s="38" t="s">
        <v>790</v>
      </c>
      <c r="D286" s="36" t="s">
        <v>2385</v>
      </c>
      <c r="E286" s="34" t="s">
        <v>2409</v>
      </c>
      <c r="F286" s="34"/>
      <c r="G286" s="34" t="s">
        <v>1970</v>
      </c>
      <c r="H286" s="34"/>
      <c r="I286" s="34"/>
      <c r="J286" s="317" t="str">
        <f t="shared" si="41"/>
        <v>PLATA</v>
      </c>
      <c r="K286" s="34" t="str">
        <f t="shared" si="42"/>
        <v>nuevo</v>
      </c>
      <c r="L286" s="34">
        <v>1</v>
      </c>
      <c r="M286" s="35"/>
      <c r="N286" s="35"/>
      <c r="O286" s="34" t="str">
        <f t="shared" si="44"/>
        <v>ACTIVO FIJO</v>
      </c>
      <c r="P286" s="34"/>
      <c r="Q286" s="35"/>
      <c r="R286" s="35"/>
      <c r="S286" s="35"/>
      <c r="T286" s="35"/>
      <c r="U286" s="35"/>
      <c r="V286" s="35"/>
      <c r="W286" s="196"/>
      <c r="X286" s="197">
        <f t="shared" si="38"/>
        <v>0</v>
      </c>
      <c r="Y286"/>
      <c r="Z286"/>
      <c r="AA286"/>
      <c r="AB286"/>
      <c r="AC286"/>
      <c r="AD286"/>
      <c r="AE286"/>
      <c r="AF286"/>
      <c r="AG286"/>
      <c r="AH286"/>
      <c r="AI286"/>
      <c r="AJ286"/>
      <c r="AK286"/>
      <c r="AL286"/>
      <c r="AM286"/>
      <c r="AN286"/>
      <c r="AO286"/>
      <c r="AP286"/>
      <c r="AQ286"/>
      <c r="AR286"/>
      <c r="AS286"/>
      <c r="AT286"/>
      <c r="AU286"/>
      <c r="AV286"/>
      <c r="AW286"/>
      <c r="AX286"/>
      <c r="AY286"/>
      <c r="AZ286"/>
      <c r="BA286"/>
      <c r="BB286"/>
      <c r="BC286" s="67"/>
    </row>
    <row r="287" spans="1:55" s="65" customFormat="1">
      <c r="A287"/>
      <c r="B287" s="35"/>
      <c r="C287" s="38" t="s">
        <v>791</v>
      </c>
      <c r="D287" s="36" t="s">
        <v>2386</v>
      </c>
      <c r="E287" s="34" t="s">
        <v>2409</v>
      </c>
      <c r="F287" s="34"/>
      <c r="G287" s="34" t="s">
        <v>1974</v>
      </c>
      <c r="H287" s="34"/>
      <c r="I287" s="34"/>
      <c r="J287" s="317" t="str">
        <f t="shared" si="41"/>
        <v>PLATA</v>
      </c>
      <c r="K287" s="34" t="str">
        <f t="shared" si="42"/>
        <v>nuevo</v>
      </c>
      <c r="L287" s="34">
        <v>1</v>
      </c>
      <c r="M287" s="35"/>
      <c r="N287" s="35"/>
      <c r="O287" s="34" t="str">
        <f t="shared" si="44"/>
        <v>ACTIVO FIJO</v>
      </c>
      <c r="P287" s="34"/>
      <c r="Q287" s="35"/>
      <c r="R287" s="35"/>
      <c r="S287" s="35"/>
      <c r="T287" s="35"/>
      <c r="U287" s="35"/>
      <c r="V287" s="35"/>
      <c r="W287" s="196"/>
      <c r="X287" s="197">
        <f t="shared" si="38"/>
        <v>0</v>
      </c>
      <c r="Y287"/>
      <c r="Z287"/>
      <c r="AA287"/>
      <c r="AB287"/>
      <c r="AC287"/>
      <c r="AD287"/>
      <c r="AE287"/>
      <c r="AF287"/>
      <c r="AG287"/>
      <c r="AH287"/>
      <c r="AI287"/>
      <c r="AJ287"/>
      <c r="AK287"/>
      <c r="AL287"/>
      <c r="AM287"/>
      <c r="AN287"/>
      <c r="AO287"/>
      <c r="AP287"/>
      <c r="AQ287"/>
      <c r="AR287"/>
      <c r="AS287"/>
      <c r="AT287"/>
      <c r="AU287"/>
      <c r="AV287"/>
      <c r="AW287"/>
      <c r="AX287"/>
      <c r="AY287"/>
      <c r="AZ287"/>
      <c r="BA287"/>
      <c r="BB287"/>
      <c r="BC287" s="67"/>
    </row>
    <row r="288" spans="1:55" s="65" customFormat="1">
      <c r="A288"/>
      <c r="B288" s="35"/>
      <c r="C288" s="38" t="s">
        <v>792</v>
      </c>
      <c r="D288" s="36" t="s">
        <v>2387</v>
      </c>
      <c r="E288" s="34" t="s">
        <v>2409</v>
      </c>
      <c r="F288" s="34"/>
      <c r="G288" s="34" t="s">
        <v>1975</v>
      </c>
      <c r="H288" s="34"/>
      <c r="I288" s="34"/>
      <c r="J288" s="317" t="str">
        <f t="shared" si="41"/>
        <v>PLATA</v>
      </c>
      <c r="K288" s="34" t="str">
        <f t="shared" si="42"/>
        <v>nuevo</v>
      </c>
      <c r="L288" s="34">
        <v>1</v>
      </c>
      <c r="M288" s="35"/>
      <c r="N288" s="35"/>
      <c r="O288" s="34" t="str">
        <f t="shared" si="44"/>
        <v>ACTIVO FIJO</v>
      </c>
      <c r="P288" s="34"/>
      <c r="Q288" s="35"/>
      <c r="R288" s="35"/>
      <c r="S288" s="35"/>
      <c r="T288" s="35"/>
      <c r="U288" s="35"/>
      <c r="V288" s="35"/>
      <c r="W288" s="196"/>
      <c r="X288" s="197">
        <f t="shared" si="38"/>
        <v>0</v>
      </c>
      <c r="Y288"/>
      <c r="Z288"/>
      <c r="AA288"/>
      <c r="AB288"/>
      <c r="AC288"/>
      <c r="AD288"/>
      <c r="AE288"/>
      <c r="AF288"/>
      <c r="AG288"/>
      <c r="AH288"/>
      <c r="AI288"/>
      <c r="AJ288"/>
      <c r="AK288"/>
      <c r="AL288"/>
      <c r="AM288"/>
      <c r="AN288"/>
      <c r="AO288"/>
      <c r="AP288"/>
      <c r="AQ288"/>
      <c r="AR288"/>
      <c r="AS288"/>
      <c r="AT288"/>
      <c r="AU288"/>
      <c r="AV288"/>
      <c r="AW288"/>
      <c r="AX288"/>
      <c r="AY288"/>
      <c r="AZ288"/>
      <c r="BA288"/>
      <c r="BB288"/>
      <c r="BC288" s="67"/>
    </row>
    <row r="289" spans="1:55" s="306" customFormat="1" ht="29.25" thickBot="1">
      <c r="A289" s="303"/>
      <c r="B289" s="208"/>
      <c r="C289" s="235" t="s">
        <v>793</v>
      </c>
      <c r="D289" s="206" t="s">
        <v>60</v>
      </c>
      <c r="E289" s="207" t="s">
        <v>1951</v>
      </c>
      <c r="F289" s="207"/>
      <c r="G289" s="207" t="s">
        <v>1954</v>
      </c>
      <c r="H289" s="207"/>
      <c r="I289" s="207"/>
      <c r="J289" s="207" t="s">
        <v>1949</v>
      </c>
      <c r="K289" s="207" t="str">
        <f>+K277</f>
        <v>nuevo</v>
      </c>
      <c r="L289" s="207">
        <f>+L281</f>
        <v>1</v>
      </c>
      <c r="M289" s="208"/>
      <c r="N289" s="208"/>
      <c r="O289" s="207" t="str">
        <f>+O280</f>
        <v>ACTIVO FIJO</v>
      </c>
      <c r="P289" s="207"/>
      <c r="Q289" s="208"/>
      <c r="R289" s="208"/>
      <c r="S289" s="208"/>
      <c r="T289" s="208"/>
      <c r="U289" s="208"/>
      <c r="V289" s="208"/>
      <c r="W289" s="239"/>
      <c r="X289" s="240">
        <f t="shared" si="38"/>
        <v>0</v>
      </c>
      <c r="Y289" s="304"/>
      <c r="Z289" s="303"/>
      <c r="AA289" s="303"/>
      <c r="AB289" s="303"/>
      <c r="AC289" s="303"/>
      <c r="AD289" s="303"/>
      <c r="AE289" s="303"/>
      <c r="AF289" s="303"/>
      <c r="AG289" s="303"/>
      <c r="AH289" s="303"/>
      <c r="AI289" s="303"/>
      <c r="AJ289" s="303"/>
      <c r="AK289" s="303"/>
      <c r="AL289" s="303"/>
      <c r="AM289" s="303"/>
      <c r="AN289" s="303"/>
      <c r="AO289" s="303"/>
      <c r="AP289" s="303"/>
      <c r="AQ289" s="303"/>
      <c r="AR289" s="303"/>
      <c r="AS289" s="303"/>
      <c r="AT289" s="303"/>
      <c r="AU289" s="303"/>
      <c r="AV289" s="303"/>
      <c r="AW289" s="303"/>
      <c r="AX289" s="303"/>
      <c r="AY289" s="303"/>
      <c r="AZ289" s="303"/>
      <c r="BA289" s="303"/>
      <c r="BB289" s="303"/>
      <c r="BC289" s="305"/>
    </row>
    <row r="290" spans="1:55" s="146" customFormat="1" ht="26.25" customHeight="1" thickBot="1">
      <c r="A290" s="144"/>
      <c r="B290" s="141"/>
      <c r="C290" s="351"/>
      <c r="D290" s="352"/>
      <c r="E290" s="375" t="s">
        <v>1936</v>
      </c>
      <c r="F290" s="375"/>
      <c r="G290" s="375"/>
      <c r="H290" s="375"/>
      <c r="I290" s="375"/>
      <c r="J290" s="348"/>
      <c r="K290" s="348"/>
      <c r="L290" s="348"/>
      <c r="M290" s="141"/>
      <c r="N290" s="141"/>
      <c r="O290" s="348"/>
      <c r="P290" s="348"/>
      <c r="Q290" s="141"/>
      <c r="R290" s="141"/>
      <c r="S290" s="141"/>
      <c r="T290" s="141"/>
      <c r="U290" s="141"/>
      <c r="V290" s="141"/>
      <c r="W290" s="142"/>
      <c r="X290" s="143">
        <f t="shared" si="17"/>
        <v>0</v>
      </c>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5"/>
    </row>
    <row r="291" spans="1:55" s="59" customFormat="1" ht="29.25" thickBot="1">
      <c r="A291"/>
      <c r="B291" s="35"/>
      <c r="C291" s="38" t="s">
        <v>794</v>
      </c>
      <c r="D291" s="36" t="s">
        <v>60</v>
      </c>
      <c r="E291" s="34" t="s">
        <v>1935</v>
      </c>
      <c r="F291" s="34"/>
      <c r="G291" s="34" t="s">
        <v>1934</v>
      </c>
      <c r="H291" s="34"/>
      <c r="I291" s="34"/>
      <c r="J291" s="317" t="str">
        <f>+J164</f>
        <v>PLATA</v>
      </c>
      <c r="K291" s="34" t="str">
        <f>+K163</f>
        <v>nuevo</v>
      </c>
      <c r="L291" s="34">
        <v>6</v>
      </c>
      <c r="M291" s="35"/>
      <c r="N291" s="35"/>
      <c r="O291" s="34" t="str">
        <f>+O162</f>
        <v>ACTIVO FIJO</v>
      </c>
      <c r="P291" s="34"/>
      <c r="Q291" s="35"/>
      <c r="R291" s="35"/>
      <c r="S291" s="35"/>
      <c r="T291" s="35"/>
      <c r="U291" s="35"/>
      <c r="V291" s="35"/>
      <c r="W291" s="196">
        <v>1000</v>
      </c>
      <c r="X291" s="197">
        <f t="shared" si="17"/>
        <v>6000</v>
      </c>
      <c r="Y291"/>
      <c r="Z291"/>
      <c r="AA291"/>
      <c r="AB291"/>
      <c r="AC291"/>
      <c r="AD291"/>
      <c r="AE291"/>
      <c r="AF291"/>
      <c r="AG291"/>
      <c r="AH291"/>
      <c r="AI291"/>
      <c r="AJ291"/>
      <c r="AK291"/>
      <c r="AL291"/>
      <c r="AM291"/>
      <c r="AN291"/>
      <c r="AO291"/>
      <c r="AP291"/>
      <c r="AQ291"/>
      <c r="AR291"/>
      <c r="AS291"/>
      <c r="AT291"/>
      <c r="AU291"/>
      <c r="AV291"/>
      <c r="AW291"/>
      <c r="AX291"/>
      <c r="AY291"/>
      <c r="AZ291"/>
      <c r="BA291"/>
      <c r="BB291"/>
      <c r="BC291" s="76"/>
    </row>
    <row r="292" spans="1:55" s="146" customFormat="1" ht="29.25" thickBot="1">
      <c r="A292" s="144"/>
      <c r="B292" s="141"/>
      <c r="C292" s="351"/>
      <c r="D292" s="352"/>
      <c r="E292" s="375" t="s">
        <v>1937</v>
      </c>
      <c r="F292" s="375"/>
      <c r="G292" s="375"/>
      <c r="H292" s="375"/>
      <c r="I292" s="375"/>
      <c r="J292" s="348"/>
      <c r="K292" s="348"/>
      <c r="L292" s="348"/>
      <c r="M292" s="141"/>
      <c r="N292" s="141"/>
      <c r="O292" s="348"/>
      <c r="P292" s="348"/>
      <c r="Q292" s="141"/>
      <c r="R292" s="141"/>
      <c r="S292" s="141"/>
      <c r="T292" s="141"/>
      <c r="U292" s="141"/>
      <c r="V292" s="141"/>
      <c r="W292" s="142"/>
      <c r="X292" s="143">
        <f t="shared" si="17"/>
        <v>0</v>
      </c>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5"/>
    </row>
    <row r="293" spans="1:55" s="59" customFormat="1">
      <c r="A293"/>
      <c r="B293" s="35"/>
      <c r="C293" s="38" t="s">
        <v>795</v>
      </c>
      <c r="D293" s="36" t="s">
        <v>60</v>
      </c>
      <c r="E293" s="34" t="s">
        <v>1938</v>
      </c>
      <c r="F293" s="34"/>
      <c r="G293" s="34" t="s">
        <v>1939</v>
      </c>
      <c r="H293" s="34"/>
      <c r="I293" s="34"/>
      <c r="J293" s="317" t="str">
        <f>+J172</f>
        <v>PLATA</v>
      </c>
      <c r="K293" s="34" t="str">
        <f>+K173</f>
        <v>nuevo</v>
      </c>
      <c r="L293" s="34">
        <v>1</v>
      </c>
      <c r="M293" s="35"/>
      <c r="N293" s="35"/>
      <c r="O293" s="34" t="str">
        <f>+O175</f>
        <v>ACTIVO FIJO</v>
      </c>
      <c r="P293" s="34"/>
      <c r="Q293" s="35"/>
      <c r="R293" s="35"/>
      <c r="S293" s="35"/>
      <c r="T293" s="35"/>
      <c r="U293" s="35"/>
      <c r="V293" s="35"/>
      <c r="W293" s="196">
        <v>1000</v>
      </c>
      <c r="X293" s="197">
        <f t="shared" si="17"/>
        <v>1000</v>
      </c>
      <c r="Y293"/>
      <c r="Z293"/>
      <c r="AA293"/>
      <c r="AB293"/>
      <c r="AC293"/>
      <c r="AD293"/>
      <c r="AE293"/>
      <c r="AF293"/>
      <c r="AG293"/>
      <c r="AH293"/>
      <c r="AI293"/>
      <c r="AJ293"/>
      <c r="AK293"/>
      <c r="AL293"/>
      <c r="AM293"/>
      <c r="AN293"/>
      <c r="AO293"/>
      <c r="AP293"/>
      <c r="AQ293"/>
      <c r="AR293"/>
      <c r="AS293"/>
      <c r="AT293"/>
      <c r="AU293"/>
      <c r="AV293"/>
      <c r="AW293"/>
      <c r="AX293"/>
      <c r="AY293"/>
      <c r="AZ293"/>
      <c r="BA293"/>
      <c r="BB293"/>
      <c r="BC293" s="76"/>
    </row>
    <row r="294" spans="1:55" s="35" customFormat="1">
      <c r="A294"/>
      <c r="C294" s="38" t="s">
        <v>796</v>
      </c>
      <c r="D294" s="36" t="s">
        <v>60</v>
      </c>
      <c r="E294" s="34" t="s">
        <v>1938</v>
      </c>
      <c r="F294" s="34"/>
      <c r="G294" s="34" t="s">
        <v>1940</v>
      </c>
      <c r="H294" s="34"/>
      <c r="I294" s="34"/>
      <c r="J294" s="317" t="str">
        <f>+J174</f>
        <v>PLATA</v>
      </c>
      <c r="K294" s="34" t="str">
        <f>+K173</f>
        <v>nuevo</v>
      </c>
      <c r="L294" s="34">
        <v>5</v>
      </c>
      <c r="O294" s="34" t="str">
        <f>+O173</f>
        <v>ACTIVO FIJO</v>
      </c>
      <c r="P294" s="34"/>
      <c r="W294" s="196">
        <v>1000</v>
      </c>
      <c r="X294" s="197">
        <f t="shared" si="17"/>
        <v>5000</v>
      </c>
      <c r="Y294"/>
      <c r="Z294"/>
      <c r="AA294"/>
      <c r="AB294"/>
      <c r="AC294"/>
      <c r="AD294"/>
      <c r="AE294"/>
      <c r="AF294"/>
      <c r="AG294"/>
      <c r="AH294"/>
      <c r="AI294"/>
      <c r="AJ294"/>
      <c r="AK294"/>
      <c r="AL294"/>
      <c r="AM294"/>
      <c r="AN294"/>
      <c r="AO294"/>
      <c r="AP294"/>
      <c r="AQ294"/>
      <c r="AR294"/>
      <c r="AS294"/>
      <c r="AT294"/>
      <c r="AU294"/>
      <c r="AV294"/>
      <c r="AW294"/>
      <c r="AX294"/>
      <c r="AY294"/>
      <c r="AZ294"/>
      <c r="BA294"/>
      <c r="BB294"/>
      <c r="BC294" s="66"/>
    </row>
    <row r="295" spans="1:55" s="35" customFormat="1" ht="29.25" thickBot="1">
      <c r="A295"/>
      <c r="C295" s="38" t="s">
        <v>797</v>
      </c>
      <c r="D295" s="36" t="s">
        <v>60</v>
      </c>
      <c r="E295" s="34" t="s">
        <v>1938</v>
      </c>
      <c r="F295" s="34"/>
      <c r="G295" s="34" t="s">
        <v>1941</v>
      </c>
      <c r="H295" s="34"/>
      <c r="I295" s="34"/>
      <c r="J295" s="317" t="str">
        <f>+J173</f>
        <v>PLATA</v>
      </c>
      <c r="K295" s="34" t="str">
        <f>+K171</f>
        <v>nuevo</v>
      </c>
      <c r="L295" s="34">
        <v>9</v>
      </c>
      <c r="O295" s="34" t="str">
        <f>+O173</f>
        <v>ACTIVO FIJO</v>
      </c>
      <c r="P295" s="34"/>
      <c r="W295" s="196">
        <v>1000</v>
      </c>
      <c r="X295" s="197">
        <f t="shared" si="17"/>
        <v>9000</v>
      </c>
      <c r="Y295"/>
      <c r="Z295"/>
      <c r="AA295"/>
      <c r="AB295"/>
      <c r="AC295"/>
      <c r="AD295"/>
      <c r="AE295"/>
      <c r="AF295"/>
      <c r="AG295"/>
      <c r="AH295"/>
      <c r="AI295"/>
      <c r="AJ295"/>
      <c r="AK295"/>
      <c r="AL295"/>
      <c r="AM295"/>
      <c r="AN295"/>
      <c r="AO295"/>
      <c r="AP295"/>
      <c r="AQ295"/>
      <c r="AR295"/>
      <c r="AS295"/>
      <c r="AT295"/>
      <c r="AU295"/>
      <c r="AV295"/>
      <c r="AW295"/>
      <c r="AX295"/>
      <c r="AY295"/>
      <c r="AZ295"/>
      <c r="BA295"/>
      <c r="BB295"/>
      <c r="BC295" s="66"/>
    </row>
    <row r="296" spans="1:55" s="146" customFormat="1" ht="29.25" thickBot="1">
      <c r="A296" s="144"/>
      <c r="B296" s="141"/>
      <c r="C296" s="351"/>
      <c r="D296" s="352"/>
      <c r="E296" s="375" t="s">
        <v>1942</v>
      </c>
      <c r="F296" s="375"/>
      <c r="G296" s="375"/>
      <c r="H296" s="375"/>
      <c r="I296" s="375"/>
      <c r="J296" s="348"/>
      <c r="K296" s="348"/>
      <c r="L296" s="348"/>
      <c r="M296" s="141"/>
      <c r="N296" s="141"/>
      <c r="O296" s="348"/>
      <c r="P296" s="348"/>
      <c r="Q296" s="141"/>
      <c r="R296" s="141"/>
      <c r="S296" s="141"/>
      <c r="T296" s="141"/>
      <c r="U296" s="141"/>
      <c r="V296" s="141"/>
      <c r="W296" s="142"/>
      <c r="X296" s="143">
        <f t="shared" si="17"/>
        <v>0</v>
      </c>
      <c r="Y296" s="144"/>
      <c r="Z296" s="144"/>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5"/>
    </row>
    <row r="297" spans="1:55" s="35" customFormat="1">
      <c r="A297"/>
      <c r="C297" s="38" t="s">
        <v>798</v>
      </c>
      <c r="D297" s="36" t="s">
        <v>60</v>
      </c>
      <c r="E297" s="34" t="s">
        <v>1942</v>
      </c>
      <c r="F297" s="34"/>
      <c r="G297" s="34" t="s">
        <v>1943</v>
      </c>
      <c r="H297" s="34"/>
      <c r="I297" s="34"/>
      <c r="J297" s="317" t="str">
        <f>+J176</f>
        <v>PLATA</v>
      </c>
      <c r="K297" s="34" t="str">
        <f>+K294</f>
        <v>nuevo</v>
      </c>
      <c r="L297" s="34">
        <v>1</v>
      </c>
      <c r="O297" s="34" t="str">
        <f>+O169</f>
        <v>ACTIVO FIJO</v>
      </c>
      <c r="P297" s="34"/>
      <c r="W297" s="196">
        <v>1000</v>
      </c>
      <c r="X297" s="197">
        <f t="shared" si="17"/>
        <v>1000</v>
      </c>
      <c r="Y297"/>
      <c r="Z297"/>
      <c r="AA297"/>
      <c r="AB297"/>
      <c r="AC297"/>
      <c r="AD297"/>
      <c r="AE297"/>
      <c r="AF297"/>
      <c r="AG297"/>
      <c r="AH297"/>
      <c r="AI297"/>
      <c r="AJ297"/>
      <c r="AK297"/>
      <c r="AL297"/>
      <c r="AM297"/>
      <c r="AN297"/>
      <c r="AO297"/>
      <c r="AP297"/>
      <c r="AQ297"/>
      <c r="AR297"/>
      <c r="AS297"/>
      <c r="AT297"/>
      <c r="AU297"/>
      <c r="AV297"/>
      <c r="AW297"/>
      <c r="AX297"/>
      <c r="AY297"/>
      <c r="AZ297"/>
      <c r="BA297"/>
      <c r="BB297"/>
      <c r="BC297" s="66"/>
    </row>
    <row r="298" spans="1:55" s="35" customFormat="1">
      <c r="A298"/>
      <c r="C298" s="38" t="s">
        <v>799</v>
      </c>
      <c r="D298" s="36" t="s">
        <v>60</v>
      </c>
      <c r="E298" s="34" t="s">
        <v>1942</v>
      </c>
      <c r="F298" s="34"/>
      <c r="G298" s="34" t="s">
        <v>1944</v>
      </c>
      <c r="H298" s="34"/>
      <c r="I298" s="34"/>
      <c r="J298" s="317" t="str">
        <f>+J291</f>
        <v>PLATA</v>
      </c>
      <c r="K298" s="34" t="str">
        <f>+K294</f>
        <v>nuevo</v>
      </c>
      <c r="L298" s="34">
        <v>2</v>
      </c>
      <c r="O298" s="34" t="str">
        <f>+O171</f>
        <v>ACTIVO FIJO</v>
      </c>
      <c r="P298" s="34"/>
      <c r="W298" s="196">
        <v>1000</v>
      </c>
      <c r="X298" s="197">
        <f t="shared" si="17"/>
        <v>2000</v>
      </c>
      <c r="Y298"/>
      <c r="Z298"/>
      <c r="AA298"/>
      <c r="AB298"/>
      <c r="AC298"/>
      <c r="AD298"/>
      <c r="AE298"/>
      <c r="AF298"/>
      <c r="AG298"/>
      <c r="AH298"/>
      <c r="AI298"/>
      <c r="AJ298"/>
      <c r="AK298"/>
      <c r="AL298"/>
      <c r="AM298"/>
      <c r="AN298"/>
      <c r="AO298"/>
      <c r="AP298"/>
      <c r="AQ298"/>
      <c r="AR298"/>
      <c r="AS298"/>
      <c r="AT298"/>
      <c r="AU298"/>
      <c r="AV298"/>
      <c r="AW298"/>
      <c r="AX298"/>
      <c r="AY298"/>
      <c r="AZ298"/>
      <c r="BA298"/>
      <c r="BB298"/>
      <c r="BC298" s="66"/>
    </row>
    <row r="299" spans="1:55" s="35" customFormat="1" ht="29.25" thickBot="1">
      <c r="A299"/>
      <c r="C299" s="38" t="s">
        <v>800</v>
      </c>
      <c r="D299" s="36" t="s">
        <v>60</v>
      </c>
      <c r="E299" s="34" t="s">
        <v>1942</v>
      </c>
      <c r="F299" s="34"/>
      <c r="G299" s="34" t="s">
        <v>1934</v>
      </c>
      <c r="H299" s="34"/>
      <c r="I299" s="34"/>
      <c r="J299" s="317" t="str">
        <f>+J173</f>
        <v>PLATA</v>
      </c>
      <c r="K299" s="34" t="str">
        <f>+K175</f>
        <v>nuevo</v>
      </c>
      <c r="L299" s="34">
        <v>1</v>
      </c>
      <c r="O299" s="34" t="str">
        <f>+O175</f>
        <v>ACTIVO FIJO</v>
      </c>
      <c r="P299" s="34"/>
      <c r="W299" s="196">
        <v>1000</v>
      </c>
      <c r="X299" s="197">
        <f t="shared" si="17"/>
        <v>1000</v>
      </c>
      <c r="Y299"/>
      <c r="Z299"/>
      <c r="AA299"/>
      <c r="AB299"/>
      <c r="AC299"/>
      <c r="AD299"/>
      <c r="AE299"/>
      <c r="AF299"/>
      <c r="AG299"/>
      <c r="AH299"/>
      <c r="AI299"/>
      <c r="AJ299"/>
      <c r="AK299"/>
      <c r="AL299"/>
      <c r="AM299"/>
      <c r="AN299"/>
      <c r="AO299"/>
      <c r="AP299"/>
      <c r="AQ299"/>
      <c r="AR299"/>
      <c r="AS299"/>
      <c r="AT299"/>
      <c r="AU299"/>
      <c r="AV299"/>
      <c r="AW299"/>
      <c r="AX299"/>
      <c r="AY299"/>
      <c r="AZ299"/>
      <c r="BA299"/>
      <c r="BB299"/>
      <c r="BC299" s="66"/>
    </row>
    <row r="300" spans="1:55" s="146" customFormat="1" ht="29.25" thickBot="1">
      <c r="A300" s="144"/>
      <c r="B300" s="141"/>
      <c r="C300" s="351"/>
      <c r="D300" s="352"/>
      <c r="E300" s="375" t="s">
        <v>1945</v>
      </c>
      <c r="F300" s="375"/>
      <c r="G300" s="375"/>
      <c r="H300" s="375"/>
      <c r="I300" s="375"/>
      <c r="J300" s="348"/>
      <c r="K300" s="348"/>
      <c r="L300" s="348"/>
      <c r="M300" s="141"/>
      <c r="N300" s="141"/>
      <c r="O300" s="348"/>
      <c r="P300" s="348"/>
      <c r="Q300" s="141"/>
      <c r="R300" s="141"/>
      <c r="S300" s="141"/>
      <c r="T300" s="141"/>
      <c r="U300" s="141"/>
      <c r="V300" s="141"/>
      <c r="W300" s="142"/>
      <c r="X300" s="143">
        <f t="shared" si="17"/>
        <v>0</v>
      </c>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5"/>
    </row>
    <row r="301" spans="1:55" s="35" customFormat="1">
      <c r="A301"/>
      <c r="C301" s="38" t="s">
        <v>801</v>
      </c>
      <c r="D301" s="36" t="s">
        <v>60</v>
      </c>
      <c r="E301" s="34" t="s">
        <v>1946</v>
      </c>
      <c r="F301" s="34" t="s">
        <v>1947</v>
      </c>
      <c r="G301" s="34" t="s">
        <v>1948</v>
      </c>
      <c r="H301" s="34"/>
      <c r="I301" s="34"/>
      <c r="J301" s="317" t="s">
        <v>1949</v>
      </c>
      <c r="K301" s="34" t="str">
        <f>+K294</f>
        <v>nuevo</v>
      </c>
      <c r="L301" s="34">
        <v>1</v>
      </c>
      <c r="O301" s="34" t="str">
        <f>+O172</f>
        <v>ACTIVO FIJO</v>
      </c>
      <c r="P301" s="34"/>
      <c r="W301" s="196">
        <v>3000</v>
      </c>
      <c r="X301" s="197">
        <f t="shared" si="17"/>
        <v>3000</v>
      </c>
      <c r="Y301"/>
      <c r="Z301"/>
      <c r="AA301"/>
      <c r="AB301"/>
      <c r="AC301"/>
      <c r="AD301"/>
      <c r="AE301"/>
      <c r="AF301"/>
      <c r="AG301"/>
      <c r="AH301"/>
      <c r="AI301"/>
      <c r="AJ301"/>
      <c r="AK301"/>
      <c r="AL301"/>
      <c r="AM301"/>
      <c r="AN301"/>
      <c r="AO301"/>
      <c r="AP301"/>
      <c r="AQ301"/>
      <c r="AR301"/>
      <c r="AS301"/>
      <c r="AT301"/>
      <c r="AU301"/>
      <c r="AV301"/>
      <c r="AW301"/>
      <c r="AX301"/>
      <c r="AY301"/>
      <c r="AZ301"/>
      <c r="BA301"/>
      <c r="BB301"/>
      <c r="BC301" s="66"/>
    </row>
    <row r="302" spans="1:55" s="35" customFormat="1">
      <c r="A302"/>
      <c r="C302" s="38" t="s">
        <v>802</v>
      </c>
      <c r="D302" s="36" t="s">
        <v>60</v>
      </c>
      <c r="E302" s="34" t="s">
        <v>1955</v>
      </c>
      <c r="F302" s="34" t="s">
        <v>1950</v>
      </c>
      <c r="G302" s="34" t="s">
        <v>1877</v>
      </c>
      <c r="H302" s="34"/>
      <c r="I302" s="34"/>
      <c r="J302" s="317" t="str">
        <f>+J301</f>
        <v>DORADO</v>
      </c>
      <c r="K302" s="34" t="str">
        <f>+K301</f>
        <v>nuevo</v>
      </c>
      <c r="L302" s="34">
        <v>1</v>
      </c>
      <c r="O302" s="34" t="str">
        <f>+O297</f>
        <v>ACTIVO FIJO</v>
      </c>
      <c r="P302" s="34"/>
      <c r="W302" s="196">
        <v>3000</v>
      </c>
      <c r="X302" s="197">
        <f t="shared" si="17"/>
        <v>3000</v>
      </c>
      <c r="Y302"/>
      <c r="Z302"/>
      <c r="AA302"/>
      <c r="AB302"/>
      <c r="AC302"/>
      <c r="AD302"/>
      <c r="AE302"/>
      <c r="AF302"/>
      <c r="AG302"/>
      <c r="AH302"/>
      <c r="AI302"/>
      <c r="AJ302"/>
      <c r="AK302"/>
      <c r="AL302"/>
      <c r="AM302"/>
      <c r="AN302"/>
      <c r="AO302"/>
      <c r="AP302"/>
      <c r="AQ302"/>
      <c r="AR302"/>
      <c r="AS302"/>
      <c r="AT302"/>
      <c r="AU302"/>
      <c r="AV302"/>
      <c r="AW302"/>
      <c r="AX302"/>
      <c r="AY302"/>
      <c r="AZ302"/>
      <c r="BA302"/>
      <c r="BB302"/>
      <c r="BC302" s="66"/>
    </row>
    <row r="303" spans="1:55" s="35" customFormat="1">
      <c r="A303"/>
      <c r="C303" s="38" t="s">
        <v>803</v>
      </c>
      <c r="D303" s="36" t="s">
        <v>60</v>
      </c>
      <c r="E303" s="34" t="s">
        <v>1951</v>
      </c>
      <c r="F303" s="34" t="s">
        <v>1950</v>
      </c>
      <c r="G303" s="34" t="s">
        <v>1866</v>
      </c>
      <c r="H303" s="34"/>
      <c r="I303" s="34"/>
      <c r="J303" s="317" t="str">
        <f>+J301</f>
        <v>DORADO</v>
      </c>
      <c r="K303" s="34" t="str">
        <f>+K302</f>
        <v>nuevo</v>
      </c>
      <c r="L303" s="34">
        <v>3</v>
      </c>
      <c r="O303" s="34" t="str">
        <f>+O301</f>
        <v>ACTIVO FIJO</v>
      </c>
      <c r="P303" s="34"/>
      <c r="W303" s="196">
        <v>3000</v>
      </c>
      <c r="X303" s="197">
        <f t="shared" si="17"/>
        <v>9000</v>
      </c>
      <c r="Y303"/>
      <c r="Z303"/>
      <c r="AA303"/>
      <c r="AB303"/>
      <c r="AC303"/>
      <c r="AD303"/>
      <c r="AE303"/>
      <c r="AF303"/>
      <c r="AG303"/>
      <c r="AH303"/>
      <c r="AI303"/>
      <c r="AJ303"/>
      <c r="AK303"/>
      <c r="AL303"/>
      <c r="AM303"/>
      <c r="AN303"/>
      <c r="AO303"/>
      <c r="AP303"/>
      <c r="AQ303"/>
      <c r="AR303"/>
      <c r="AS303"/>
      <c r="AT303"/>
      <c r="AU303"/>
      <c r="AV303"/>
      <c r="AW303"/>
      <c r="AX303"/>
      <c r="AY303"/>
      <c r="AZ303"/>
      <c r="BA303"/>
      <c r="BB303"/>
      <c r="BC303" s="66"/>
    </row>
    <row r="304" spans="1:55" s="203" customFormat="1">
      <c r="A304" s="299"/>
      <c r="C304" s="235" t="s">
        <v>804</v>
      </c>
      <c r="D304" s="201" t="s">
        <v>60</v>
      </c>
      <c r="E304" s="202" t="s">
        <v>1951</v>
      </c>
      <c r="F304" s="202" t="s">
        <v>1952</v>
      </c>
      <c r="G304" s="202" t="s">
        <v>1953</v>
      </c>
      <c r="H304" s="202"/>
      <c r="I304" s="202"/>
      <c r="J304" s="202" t="str">
        <f>+J302</f>
        <v>DORADO</v>
      </c>
      <c r="K304" s="202" t="str">
        <f>+K302</f>
        <v>nuevo</v>
      </c>
      <c r="L304" s="202">
        <v>1</v>
      </c>
      <c r="O304" s="202" t="str">
        <f>+O301</f>
        <v>ACTIVO FIJO</v>
      </c>
      <c r="P304" s="202"/>
      <c r="W304" s="204">
        <v>3000</v>
      </c>
      <c r="X304" s="205">
        <f t="shared" ref="X304:X378" si="45">+W304*L304</f>
        <v>3000</v>
      </c>
      <c r="Y304" s="299"/>
      <c r="Z304" s="299"/>
      <c r="AA304" s="299"/>
      <c r="AB304" s="299"/>
      <c r="AC304" s="299"/>
      <c r="AD304" s="299"/>
      <c r="AE304" s="299"/>
      <c r="AF304" s="299"/>
      <c r="AG304" s="299"/>
      <c r="AH304" s="299"/>
      <c r="AI304" s="299"/>
      <c r="AJ304" s="299"/>
      <c r="AK304" s="299"/>
      <c r="AL304" s="299"/>
      <c r="AM304" s="299"/>
      <c r="AN304" s="299"/>
      <c r="AO304" s="299"/>
      <c r="AP304" s="299"/>
      <c r="AQ304" s="299"/>
      <c r="AR304" s="299"/>
      <c r="AS304" s="299"/>
      <c r="AT304" s="299"/>
      <c r="AU304" s="299"/>
      <c r="AV304" s="299"/>
      <c r="AW304" s="299"/>
      <c r="AX304" s="299"/>
      <c r="AY304" s="299"/>
      <c r="AZ304" s="299"/>
      <c r="BA304" s="299"/>
      <c r="BB304" s="299"/>
      <c r="BC304" s="307"/>
    </row>
    <row r="305" spans="1:55" s="203" customFormat="1" ht="29.25" thickBot="1">
      <c r="A305" s="299"/>
      <c r="C305" s="235" t="s">
        <v>805</v>
      </c>
      <c r="D305" s="201" t="s">
        <v>60</v>
      </c>
      <c r="E305" s="202" t="s">
        <v>1951</v>
      </c>
      <c r="F305" s="202" t="s">
        <v>1952</v>
      </c>
      <c r="G305" s="202" t="s">
        <v>1954</v>
      </c>
      <c r="H305" s="202"/>
      <c r="I305" s="202"/>
      <c r="J305" s="202" t="str">
        <f>+J304</f>
        <v>DORADO</v>
      </c>
      <c r="K305" s="202" t="str">
        <f>+K303</f>
        <v>nuevo</v>
      </c>
      <c r="L305" s="202">
        <v>1</v>
      </c>
      <c r="O305" s="202" t="str">
        <f>+O303</f>
        <v>ACTIVO FIJO</v>
      </c>
      <c r="P305" s="202"/>
      <c r="W305" s="204">
        <v>3000</v>
      </c>
      <c r="X305" s="205">
        <f t="shared" si="45"/>
        <v>3000</v>
      </c>
      <c r="Y305" s="299"/>
      <c r="Z305" s="299"/>
      <c r="AA305" s="299"/>
      <c r="AB305" s="299"/>
      <c r="AC305" s="299"/>
      <c r="AD305" s="299"/>
      <c r="AE305" s="299"/>
      <c r="AF305" s="299"/>
      <c r="AG305" s="299"/>
      <c r="AH305" s="299"/>
      <c r="AI305" s="299"/>
      <c r="AJ305" s="299"/>
      <c r="AK305" s="299"/>
      <c r="AL305" s="299"/>
      <c r="AM305" s="299"/>
      <c r="AN305" s="299"/>
      <c r="AO305" s="299"/>
      <c r="AP305" s="299"/>
      <c r="AQ305" s="299"/>
      <c r="AR305" s="299"/>
      <c r="AS305" s="299"/>
      <c r="AT305" s="299"/>
      <c r="AU305" s="299"/>
      <c r="AV305" s="299"/>
      <c r="AW305" s="299"/>
      <c r="AX305" s="299"/>
      <c r="AY305" s="299"/>
      <c r="AZ305" s="299"/>
      <c r="BA305" s="299"/>
      <c r="BB305" s="299"/>
      <c r="BC305" s="307"/>
    </row>
    <row r="306" spans="1:55" s="146" customFormat="1" ht="29.25" thickBot="1">
      <c r="A306" s="144"/>
      <c r="B306" s="141"/>
      <c r="C306" s="351"/>
      <c r="D306" s="352"/>
      <c r="E306" s="375" t="s">
        <v>1956</v>
      </c>
      <c r="F306" s="375"/>
      <c r="G306" s="375"/>
      <c r="H306" s="375"/>
      <c r="I306" s="375"/>
      <c r="J306" s="348"/>
      <c r="K306" s="348"/>
      <c r="L306" s="348"/>
      <c r="M306" s="141"/>
      <c r="N306" s="141"/>
      <c r="O306" s="348"/>
      <c r="P306" s="348"/>
      <c r="Q306" s="141"/>
      <c r="R306" s="141"/>
      <c r="S306" s="141"/>
      <c r="T306" s="141"/>
      <c r="U306" s="141"/>
      <c r="V306" s="141"/>
      <c r="W306" s="142"/>
      <c r="X306" s="143">
        <f t="shared" si="45"/>
        <v>0</v>
      </c>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5"/>
    </row>
    <row r="307" spans="1:55" s="59" customFormat="1">
      <c r="A307"/>
      <c r="B307" s="35"/>
      <c r="C307" s="38" t="s">
        <v>806</v>
      </c>
      <c r="D307" s="36" t="s">
        <v>60</v>
      </c>
      <c r="E307" s="34" t="s">
        <v>1957</v>
      </c>
      <c r="F307" s="34" t="s">
        <v>1958</v>
      </c>
      <c r="G307" s="34"/>
      <c r="H307" s="34"/>
      <c r="I307" s="34"/>
      <c r="J307" s="317" t="str">
        <f>+J297</f>
        <v>PLATA</v>
      </c>
      <c r="K307" s="34" t="str">
        <f>+K298</f>
        <v>nuevo</v>
      </c>
      <c r="L307" s="34">
        <v>5</v>
      </c>
      <c r="M307" s="35"/>
      <c r="N307" s="35"/>
      <c r="O307" s="34" t="str">
        <f>+O297</f>
        <v>ACTIVO FIJO</v>
      </c>
      <c r="P307" s="34"/>
      <c r="Q307" s="35"/>
      <c r="R307" s="35"/>
      <c r="S307" s="35"/>
      <c r="T307" s="35"/>
      <c r="U307" s="35"/>
      <c r="V307" s="35"/>
      <c r="W307" s="196">
        <v>1000</v>
      </c>
      <c r="X307" s="197">
        <f t="shared" si="45"/>
        <v>5000</v>
      </c>
      <c r="Y307"/>
      <c r="Z307"/>
      <c r="AA307"/>
      <c r="AB307"/>
      <c r="AC307"/>
      <c r="AD307"/>
      <c r="AE307"/>
      <c r="AF307"/>
      <c r="AG307"/>
      <c r="AH307"/>
      <c r="AI307"/>
      <c r="AJ307"/>
      <c r="AK307"/>
      <c r="AL307"/>
      <c r="AM307"/>
      <c r="AN307"/>
      <c r="AO307"/>
      <c r="AP307"/>
      <c r="AQ307"/>
      <c r="AR307"/>
      <c r="AS307"/>
      <c r="AT307"/>
      <c r="AU307"/>
      <c r="AV307"/>
      <c r="AW307"/>
      <c r="AX307"/>
      <c r="AY307"/>
      <c r="AZ307"/>
      <c r="BA307"/>
      <c r="BB307"/>
      <c r="BC307" s="76"/>
    </row>
    <row r="308" spans="1:55" s="35" customFormat="1">
      <c r="A308"/>
      <c r="C308" s="38" t="s">
        <v>807</v>
      </c>
      <c r="D308" s="36" t="s">
        <v>60</v>
      </c>
      <c r="E308" s="34" t="s">
        <v>1961</v>
      </c>
      <c r="F308" s="34"/>
      <c r="G308" s="34"/>
      <c r="H308" s="34"/>
      <c r="I308" s="34"/>
      <c r="J308" s="317" t="str">
        <f>+J307</f>
        <v>PLATA</v>
      </c>
      <c r="K308" s="34"/>
      <c r="L308" s="34">
        <v>1</v>
      </c>
      <c r="O308" s="34" t="str">
        <f>+O298</f>
        <v>ACTIVO FIJO</v>
      </c>
      <c r="P308" s="34"/>
      <c r="W308" s="196">
        <v>1000</v>
      </c>
      <c r="X308" s="197">
        <f>+W308</f>
        <v>1000</v>
      </c>
      <c r="Y308"/>
      <c r="Z308"/>
      <c r="AA308"/>
      <c r="AB308"/>
      <c r="AC308"/>
      <c r="AD308"/>
      <c r="AE308"/>
      <c r="AF308"/>
      <c r="AG308"/>
      <c r="AH308"/>
      <c r="AI308"/>
      <c r="AJ308"/>
      <c r="AK308"/>
      <c r="AL308"/>
      <c r="AM308"/>
      <c r="AN308"/>
      <c r="AO308"/>
      <c r="AP308"/>
      <c r="AQ308"/>
      <c r="AR308"/>
      <c r="AS308"/>
      <c r="AT308"/>
      <c r="AU308"/>
      <c r="AV308"/>
      <c r="AW308"/>
      <c r="AX308"/>
      <c r="AY308"/>
      <c r="AZ308"/>
      <c r="BA308"/>
      <c r="BB308"/>
      <c r="BC308" s="66"/>
    </row>
    <row r="309" spans="1:55" s="58" customFormat="1" ht="29.25" thickBot="1">
      <c r="A309"/>
      <c r="B309" s="35"/>
      <c r="C309" s="38" t="s">
        <v>808</v>
      </c>
      <c r="D309" s="36" t="s">
        <v>60</v>
      </c>
      <c r="E309" s="34" t="s">
        <v>1981</v>
      </c>
      <c r="F309" s="34"/>
      <c r="G309" s="34"/>
      <c r="H309" s="34"/>
      <c r="I309" s="34"/>
      <c r="J309" s="317" t="str">
        <f>+J307</f>
        <v>PLATA</v>
      </c>
      <c r="K309" s="34"/>
      <c r="L309" s="34">
        <v>42</v>
      </c>
      <c r="M309" s="35"/>
      <c r="N309" s="35"/>
      <c r="O309" s="34" t="str">
        <f>+O299</f>
        <v>ACTIVO FIJO</v>
      </c>
      <c r="P309" s="34"/>
      <c r="Q309" s="35"/>
      <c r="R309" s="35"/>
      <c r="S309" s="35"/>
      <c r="T309" s="35"/>
      <c r="U309" s="35"/>
      <c r="V309" s="35"/>
      <c r="W309" s="196">
        <v>1000</v>
      </c>
      <c r="X309" s="197">
        <f t="shared" si="45"/>
        <v>42000</v>
      </c>
      <c r="Y309"/>
      <c r="Z309"/>
      <c r="AA309"/>
      <c r="AB309"/>
      <c r="AC309"/>
      <c r="AD309"/>
      <c r="AE309"/>
      <c r="AF309"/>
      <c r="AG309"/>
      <c r="AH309"/>
      <c r="AI309"/>
      <c r="AJ309"/>
      <c r="AK309"/>
      <c r="AL309"/>
      <c r="AM309"/>
      <c r="AN309"/>
      <c r="AO309"/>
      <c r="AP309"/>
      <c r="AQ309"/>
      <c r="AR309"/>
      <c r="AS309"/>
      <c r="AT309"/>
      <c r="AU309"/>
      <c r="AV309"/>
      <c r="AW309"/>
      <c r="AX309"/>
      <c r="AY309"/>
      <c r="AZ309"/>
      <c r="BA309"/>
      <c r="BB309"/>
      <c r="BC309" s="77"/>
    </row>
    <row r="310" spans="1:55" s="356" customFormat="1" ht="29.25" thickBot="1">
      <c r="A310" s="149"/>
      <c r="B310" s="148"/>
      <c r="C310" s="353"/>
      <c r="D310" s="354"/>
      <c r="E310" s="375" t="s">
        <v>1867</v>
      </c>
      <c r="F310" s="375"/>
      <c r="G310" s="375"/>
      <c r="H310" s="375"/>
      <c r="I310" s="375"/>
      <c r="J310" s="343"/>
      <c r="K310" s="343"/>
      <c r="L310" s="343"/>
      <c r="M310" s="148"/>
      <c r="N310" s="148"/>
      <c r="O310" s="343"/>
      <c r="P310" s="343"/>
      <c r="Q310" s="148"/>
      <c r="R310" s="148"/>
      <c r="S310" s="148"/>
      <c r="T310" s="148"/>
      <c r="U310" s="148"/>
      <c r="V310" s="148"/>
      <c r="W310" s="142"/>
      <c r="X310" s="143">
        <f t="shared" si="45"/>
        <v>0</v>
      </c>
      <c r="Y310" s="149"/>
      <c r="Z310" s="149"/>
      <c r="AA310" s="149"/>
      <c r="AB310" s="149"/>
      <c r="AC310" s="149"/>
      <c r="AD310" s="149"/>
      <c r="AE310" s="149"/>
      <c r="AF310" s="149"/>
      <c r="AG310" s="149"/>
      <c r="AH310" s="149"/>
      <c r="AI310" s="149"/>
      <c r="AJ310" s="149"/>
      <c r="AK310" s="149"/>
      <c r="AL310" s="149"/>
      <c r="AM310" s="149"/>
      <c r="AN310" s="149"/>
      <c r="AO310" s="149"/>
      <c r="AP310" s="149"/>
      <c r="AQ310" s="149"/>
      <c r="AR310" s="149"/>
      <c r="AS310" s="149"/>
      <c r="AT310" s="149"/>
      <c r="AU310" s="149"/>
      <c r="AV310" s="149"/>
      <c r="AW310" s="149"/>
      <c r="AX310" s="149"/>
      <c r="AY310" s="149"/>
      <c r="AZ310" s="149"/>
      <c r="BA310" s="149"/>
      <c r="BB310" s="149"/>
      <c r="BC310" s="355"/>
    </row>
    <row r="311" spans="1:55" s="59" customFormat="1">
      <c r="A311"/>
      <c r="B311" s="35"/>
      <c r="C311" s="38" t="s">
        <v>809</v>
      </c>
      <c r="D311" s="36" t="s">
        <v>60</v>
      </c>
      <c r="E311" s="34" t="s">
        <v>1868</v>
      </c>
      <c r="F311" s="34" t="s">
        <v>1875</v>
      </c>
      <c r="G311" s="34"/>
      <c r="H311" s="34"/>
      <c r="I311" s="34"/>
      <c r="J311" s="317" t="s">
        <v>1837</v>
      </c>
      <c r="K311" s="34" t="s">
        <v>377</v>
      </c>
      <c r="L311" s="34">
        <v>4</v>
      </c>
      <c r="M311" s="35"/>
      <c r="N311" s="35"/>
      <c r="O311" s="34" t="str">
        <f>+O297</f>
        <v>ACTIVO FIJO</v>
      </c>
      <c r="P311" s="34"/>
      <c r="Q311" s="35"/>
      <c r="R311" s="35"/>
      <c r="S311" s="35"/>
      <c r="T311" s="35"/>
      <c r="U311" s="35"/>
      <c r="V311" s="35"/>
      <c r="W311" s="196"/>
      <c r="X311" s="197">
        <f t="shared" ref="X311" si="46">+L311*W311</f>
        <v>0</v>
      </c>
      <c r="Y311" s="280"/>
      <c r="Z311"/>
      <c r="AA311"/>
      <c r="AB311"/>
      <c r="AC311"/>
      <c r="AD311"/>
      <c r="AE311"/>
      <c r="AF311"/>
      <c r="AG311"/>
      <c r="AH311"/>
      <c r="AI311"/>
      <c r="AJ311"/>
      <c r="AK311"/>
      <c r="AL311"/>
      <c r="AM311"/>
      <c r="AN311"/>
      <c r="AO311"/>
      <c r="AP311"/>
      <c r="AQ311"/>
      <c r="AR311"/>
      <c r="AS311"/>
      <c r="AT311"/>
      <c r="AU311"/>
      <c r="AV311"/>
      <c r="AW311"/>
      <c r="AX311"/>
      <c r="AY311"/>
      <c r="AZ311"/>
      <c r="BA311"/>
      <c r="BB311"/>
      <c r="BC311" s="76"/>
    </row>
    <row r="312" spans="1:55" s="35" customFormat="1">
      <c r="A312"/>
      <c r="C312" s="38" t="s">
        <v>810</v>
      </c>
      <c r="D312" s="36" t="s">
        <v>60</v>
      </c>
      <c r="E312" s="34" t="s">
        <v>1869</v>
      </c>
      <c r="F312" s="34" t="s">
        <v>1876</v>
      </c>
      <c r="G312" s="34"/>
      <c r="H312" s="34"/>
      <c r="I312" s="34"/>
      <c r="J312" s="317" t="s">
        <v>1837</v>
      </c>
      <c r="K312" s="34" t="s">
        <v>377</v>
      </c>
      <c r="L312" s="34">
        <v>4</v>
      </c>
      <c r="O312" s="34" t="str">
        <f>+O301</f>
        <v>ACTIVO FIJO</v>
      </c>
      <c r="P312" s="34"/>
      <c r="W312" s="196"/>
      <c r="X312" s="197">
        <f t="shared" ref="X312:X319" si="47">+L312*W312</f>
        <v>0</v>
      </c>
      <c r="Y312"/>
      <c r="Z312"/>
      <c r="AA312"/>
      <c r="AB312"/>
      <c r="AC312"/>
      <c r="AD312"/>
      <c r="AE312"/>
      <c r="AF312"/>
      <c r="AG312"/>
      <c r="AH312"/>
      <c r="AI312"/>
      <c r="AJ312"/>
      <c r="AK312"/>
      <c r="AL312"/>
      <c r="AM312"/>
      <c r="AN312"/>
      <c r="AO312"/>
      <c r="AP312"/>
      <c r="AQ312"/>
      <c r="AR312"/>
      <c r="AS312"/>
      <c r="AT312"/>
      <c r="AU312"/>
      <c r="AV312"/>
      <c r="AW312"/>
      <c r="AX312"/>
      <c r="AY312"/>
      <c r="AZ312"/>
      <c r="BA312"/>
      <c r="BB312"/>
      <c r="BC312" s="66"/>
    </row>
    <row r="313" spans="1:55" s="35" customFormat="1">
      <c r="A313"/>
      <c r="C313" s="38" t="s">
        <v>811</v>
      </c>
      <c r="D313" s="36" t="s">
        <v>60</v>
      </c>
      <c r="E313" s="34" t="s">
        <v>1870</v>
      </c>
      <c r="F313" s="34" t="s">
        <v>1877</v>
      </c>
      <c r="G313" s="34"/>
      <c r="H313" s="34"/>
      <c r="I313" s="34"/>
      <c r="J313" s="317" t="s">
        <v>1837</v>
      </c>
      <c r="K313" s="34" t="s">
        <v>377</v>
      </c>
      <c r="L313" s="34">
        <v>4</v>
      </c>
      <c r="O313" s="34" t="str">
        <f>+O299</f>
        <v>ACTIVO FIJO</v>
      </c>
      <c r="P313" s="34"/>
      <c r="W313" s="196"/>
      <c r="X313" s="197">
        <f t="shared" si="47"/>
        <v>0</v>
      </c>
      <c r="Y313"/>
      <c r="Z313"/>
      <c r="AA313"/>
      <c r="AB313"/>
      <c r="AC313"/>
      <c r="AD313"/>
      <c r="AE313"/>
      <c r="AF313"/>
      <c r="AG313"/>
      <c r="AH313"/>
      <c r="AI313"/>
      <c r="AJ313"/>
      <c r="AK313"/>
      <c r="AL313"/>
      <c r="AM313"/>
      <c r="AN313"/>
      <c r="AO313"/>
      <c r="AP313"/>
      <c r="AQ313"/>
      <c r="AR313"/>
      <c r="AS313"/>
      <c r="AT313"/>
      <c r="AU313"/>
      <c r="AV313"/>
      <c r="AW313"/>
      <c r="AX313"/>
      <c r="AY313"/>
      <c r="AZ313"/>
      <c r="BA313"/>
      <c r="BB313"/>
      <c r="BC313" s="66"/>
    </row>
    <row r="314" spans="1:55" s="35" customFormat="1">
      <c r="A314"/>
      <c r="C314" s="38" t="s">
        <v>812</v>
      </c>
      <c r="D314" s="36" t="s">
        <v>60</v>
      </c>
      <c r="E314" s="34" t="s">
        <v>1871</v>
      </c>
      <c r="F314" s="34" t="s">
        <v>1878</v>
      </c>
      <c r="G314" s="34"/>
      <c r="H314" s="34"/>
      <c r="I314" s="34"/>
      <c r="J314" s="317" t="s">
        <v>1837</v>
      </c>
      <c r="K314" s="34" t="s">
        <v>377</v>
      </c>
      <c r="L314" s="34">
        <v>8</v>
      </c>
      <c r="O314" s="34" t="str">
        <f>+O303</f>
        <v>ACTIVO FIJO</v>
      </c>
      <c r="P314" s="34"/>
      <c r="W314" s="196"/>
      <c r="X314" s="197">
        <f t="shared" si="47"/>
        <v>0</v>
      </c>
      <c r="Y314" s="284">
        <f>+Y175</f>
        <v>60000</v>
      </c>
      <c r="Z314"/>
      <c r="AA314"/>
      <c r="AB314"/>
      <c r="AC314"/>
      <c r="AD314"/>
      <c r="AE314"/>
      <c r="AF314"/>
      <c r="AG314"/>
      <c r="AH314"/>
      <c r="AI314"/>
      <c r="AJ314"/>
      <c r="AK314"/>
      <c r="AL314"/>
      <c r="AM314"/>
      <c r="AN314"/>
      <c r="AO314"/>
      <c r="AP314"/>
      <c r="AQ314"/>
      <c r="AR314"/>
      <c r="AS314"/>
      <c r="AT314"/>
      <c r="AU314"/>
      <c r="AV314"/>
      <c r="AW314"/>
      <c r="AX314"/>
      <c r="AY314"/>
      <c r="AZ314"/>
      <c r="BA314"/>
      <c r="BB314"/>
      <c r="BC314" s="66"/>
    </row>
    <row r="315" spans="1:55" s="35" customFormat="1">
      <c r="A315"/>
      <c r="C315" s="38" t="s">
        <v>813</v>
      </c>
      <c r="D315" s="36" t="str">
        <f>+D314</f>
        <v>4.1.1.4.01</v>
      </c>
      <c r="E315" s="34" t="s">
        <v>1872</v>
      </c>
      <c r="F315" s="34" t="s">
        <v>1879</v>
      </c>
      <c r="G315" s="34"/>
      <c r="H315" s="34"/>
      <c r="I315" s="34"/>
      <c r="J315" s="317" t="s">
        <v>1837</v>
      </c>
      <c r="K315" s="34" t="s">
        <v>377</v>
      </c>
      <c r="L315" s="34">
        <v>4</v>
      </c>
      <c r="O315" s="34" t="str">
        <f>+O312</f>
        <v>ACTIVO FIJO</v>
      </c>
      <c r="P315" s="34"/>
      <c r="W315" s="196"/>
      <c r="X315" s="197">
        <f t="shared" si="47"/>
        <v>0</v>
      </c>
      <c r="Y315"/>
      <c r="Z315"/>
      <c r="AA315"/>
      <c r="AB315"/>
      <c r="AC315"/>
      <c r="AD315"/>
      <c r="AE315"/>
      <c r="AF315"/>
      <c r="AG315"/>
      <c r="AH315"/>
      <c r="AI315"/>
      <c r="AJ315"/>
      <c r="AK315"/>
      <c r="AL315"/>
      <c r="AM315"/>
      <c r="AN315"/>
      <c r="AO315"/>
      <c r="AP315"/>
      <c r="AQ315"/>
      <c r="AR315"/>
      <c r="AS315"/>
      <c r="AT315"/>
      <c r="AU315"/>
      <c r="AV315"/>
      <c r="AW315"/>
      <c r="AX315"/>
      <c r="AY315"/>
      <c r="AZ315"/>
      <c r="BA315"/>
      <c r="BB315"/>
      <c r="BC315" s="66"/>
    </row>
    <row r="316" spans="1:55" s="35" customFormat="1">
      <c r="A316"/>
      <c r="C316" s="38" t="s">
        <v>814</v>
      </c>
      <c r="D316" s="36" t="s">
        <v>60</v>
      </c>
      <c r="E316" s="34" t="s">
        <v>1873</v>
      </c>
      <c r="F316" s="34" t="s">
        <v>1880</v>
      </c>
      <c r="G316" s="34"/>
      <c r="H316" s="34"/>
      <c r="I316" s="34"/>
      <c r="J316" s="317" t="s">
        <v>1837</v>
      </c>
      <c r="K316" s="34" t="s">
        <v>377</v>
      </c>
      <c r="L316" s="34">
        <v>8</v>
      </c>
      <c r="O316" s="34" t="str">
        <f>+O313</f>
        <v>ACTIVO FIJO</v>
      </c>
      <c r="P316" s="34"/>
      <c r="W316" s="196"/>
      <c r="X316" s="197">
        <f t="shared" si="47"/>
        <v>0</v>
      </c>
      <c r="Y316"/>
      <c r="Z316"/>
      <c r="AA316"/>
      <c r="AB316"/>
      <c r="AC316"/>
      <c r="AD316"/>
      <c r="AE316"/>
      <c r="AF316"/>
      <c r="AG316"/>
      <c r="AH316"/>
      <c r="AI316"/>
      <c r="AJ316"/>
      <c r="AK316"/>
      <c r="AL316"/>
      <c r="AM316"/>
      <c r="AN316"/>
      <c r="AO316"/>
      <c r="AP316"/>
      <c r="AQ316"/>
      <c r="AR316"/>
      <c r="AS316"/>
      <c r="AT316"/>
      <c r="AU316"/>
      <c r="AV316"/>
      <c r="AW316"/>
      <c r="AX316"/>
      <c r="AY316"/>
      <c r="AZ316"/>
      <c r="BA316"/>
      <c r="BB316"/>
      <c r="BC316" s="66"/>
    </row>
    <row r="317" spans="1:55" s="35" customFormat="1">
      <c r="A317"/>
      <c r="C317" s="38" t="s">
        <v>815</v>
      </c>
      <c r="D317" s="36" t="s">
        <v>60</v>
      </c>
      <c r="E317" s="34" t="s">
        <v>1874</v>
      </c>
      <c r="F317" s="34" t="s">
        <v>1881</v>
      </c>
      <c r="G317" s="34"/>
      <c r="H317" s="34"/>
      <c r="I317" s="34"/>
      <c r="J317" s="317" t="s">
        <v>1837</v>
      </c>
      <c r="K317" s="34" t="s">
        <v>377</v>
      </c>
      <c r="L317" s="34">
        <v>4</v>
      </c>
      <c r="O317" s="34" t="str">
        <f>+O303</f>
        <v>ACTIVO FIJO</v>
      </c>
      <c r="P317" s="34"/>
      <c r="W317" s="196"/>
      <c r="X317" s="197">
        <f t="shared" si="47"/>
        <v>0</v>
      </c>
      <c r="Y317"/>
      <c r="Z317"/>
      <c r="AA317"/>
      <c r="AB317"/>
      <c r="AC317"/>
      <c r="AD317"/>
      <c r="AE317"/>
      <c r="AF317"/>
      <c r="AG317"/>
      <c r="AH317"/>
      <c r="AI317"/>
      <c r="AJ317"/>
      <c r="AK317"/>
      <c r="AL317"/>
      <c r="AM317"/>
      <c r="AN317"/>
      <c r="AO317"/>
      <c r="AP317"/>
      <c r="AQ317"/>
      <c r="AR317"/>
      <c r="AS317"/>
      <c r="AT317"/>
      <c r="AU317"/>
      <c r="AV317"/>
      <c r="AW317"/>
      <c r="AX317"/>
      <c r="AY317"/>
      <c r="AZ317"/>
      <c r="BA317"/>
      <c r="BB317"/>
      <c r="BC317" s="66"/>
    </row>
    <row r="318" spans="1:55" s="35" customFormat="1">
      <c r="A318"/>
      <c r="C318" s="38" t="s">
        <v>816</v>
      </c>
      <c r="D318" s="36" t="s">
        <v>60</v>
      </c>
      <c r="E318" s="34" t="s">
        <v>1883</v>
      </c>
      <c r="F318" s="34" t="s">
        <v>1882</v>
      </c>
      <c r="G318" s="34"/>
      <c r="H318" s="34"/>
      <c r="I318" s="34"/>
      <c r="J318" s="317" t="s">
        <v>1837</v>
      </c>
      <c r="K318" s="34" t="s">
        <v>377</v>
      </c>
      <c r="L318" s="34">
        <v>4</v>
      </c>
      <c r="O318" s="34" t="str">
        <f>+O307</f>
        <v>ACTIVO FIJO</v>
      </c>
      <c r="P318" s="34"/>
      <c r="W318" s="196"/>
      <c r="X318" s="197">
        <f t="shared" si="47"/>
        <v>0</v>
      </c>
      <c r="Y318"/>
      <c r="Z318"/>
      <c r="AA318"/>
      <c r="AB318"/>
      <c r="AC318"/>
      <c r="AD318"/>
      <c r="AE318"/>
      <c r="AF318"/>
      <c r="AG318"/>
      <c r="AH318"/>
      <c r="AI318"/>
      <c r="AJ318"/>
      <c r="AK318"/>
      <c r="AL318"/>
      <c r="AM318"/>
      <c r="AN318"/>
      <c r="AO318"/>
      <c r="AP318"/>
      <c r="AQ318"/>
      <c r="AR318"/>
      <c r="AS318"/>
      <c r="AT318"/>
      <c r="AU318"/>
      <c r="AV318"/>
      <c r="AW318"/>
      <c r="AX318"/>
      <c r="AY318"/>
      <c r="AZ318"/>
      <c r="BA318"/>
      <c r="BB318"/>
      <c r="BC318" s="66"/>
    </row>
    <row r="319" spans="1:55" s="58" customFormat="1" ht="29.25" thickBot="1">
      <c r="A319"/>
      <c r="B319" s="35"/>
      <c r="C319" s="38" t="s">
        <v>817</v>
      </c>
      <c r="D319" s="36" t="s">
        <v>60</v>
      </c>
      <c r="E319" s="34" t="s">
        <v>1962</v>
      </c>
      <c r="F319" s="34" t="s">
        <v>1963</v>
      </c>
      <c r="G319" s="34"/>
      <c r="H319" s="34"/>
      <c r="I319" s="34"/>
      <c r="J319" s="317" t="str">
        <f>+J313</f>
        <v>PLATA</v>
      </c>
      <c r="K319" s="34" t="s">
        <v>377</v>
      </c>
      <c r="L319" s="34">
        <v>1</v>
      </c>
      <c r="M319" s="35"/>
      <c r="N319" s="35"/>
      <c r="O319" s="34" t="str">
        <f>+O305</f>
        <v>ACTIVO FIJO</v>
      </c>
      <c r="P319" s="34"/>
      <c r="Q319" s="35"/>
      <c r="R319" s="35"/>
      <c r="S319" s="35"/>
      <c r="T319" s="35"/>
      <c r="U319" s="35"/>
      <c r="V319" s="35"/>
      <c r="W319" s="196">
        <v>60000</v>
      </c>
      <c r="X319" s="197">
        <f t="shared" si="47"/>
        <v>60000</v>
      </c>
      <c r="Y319" s="56"/>
      <c r="Z319"/>
      <c r="AA319"/>
      <c r="AB319"/>
      <c r="AC319"/>
      <c r="AD319"/>
      <c r="AE319"/>
      <c r="AF319"/>
      <c r="AG319"/>
      <c r="AH319"/>
      <c r="AI319"/>
      <c r="AJ319"/>
      <c r="AK319"/>
      <c r="AL319"/>
      <c r="AM319"/>
      <c r="AN319"/>
      <c r="AO319"/>
      <c r="AP319"/>
      <c r="AQ319"/>
      <c r="AR319"/>
      <c r="AS319"/>
      <c r="AT319"/>
      <c r="AU319"/>
      <c r="AV319"/>
      <c r="AW319"/>
      <c r="AX319"/>
      <c r="AY319"/>
      <c r="AZ319"/>
      <c r="BA319"/>
      <c r="BB319"/>
      <c r="BC319" s="77"/>
    </row>
    <row r="320" spans="1:55" s="356" customFormat="1" ht="29.25" thickBot="1">
      <c r="A320" s="149"/>
      <c r="B320" s="148"/>
      <c r="C320" s="353"/>
      <c r="D320" s="354"/>
      <c r="E320" s="375" t="s">
        <v>1884</v>
      </c>
      <c r="F320" s="375"/>
      <c r="G320" s="375"/>
      <c r="H320" s="375"/>
      <c r="I320" s="375"/>
      <c r="J320" s="343"/>
      <c r="K320" s="343"/>
      <c r="L320" s="343"/>
      <c r="M320" s="148"/>
      <c r="N320" s="148"/>
      <c r="O320" s="343"/>
      <c r="P320" s="343"/>
      <c r="Q320" s="148"/>
      <c r="R320" s="148"/>
      <c r="S320" s="148"/>
      <c r="T320" s="148"/>
      <c r="U320" s="148"/>
      <c r="V320" s="148"/>
      <c r="W320" s="142"/>
      <c r="X320" s="143">
        <f t="shared" si="45"/>
        <v>0</v>
      </c>
      <c r="Y320" s="149"/>
      <c r="Z320" s="149"/>
      <c r="AA320" s="149"/>
      <c r="AB320" s="149"/>
      <c r="AC320" s="149"/>
      <c r="AD320" s="149"/>
      <c r="AE320" s="149"/>
      <c r="AF320" s="149"/>
      <c r="AG320" s="149"/>
      <c r="AH320" s="149"/>
      <c r="AI320" s="149"/>
      <c r="AJ320" s="149"/>
      <c r="AK320" s="149"/>
      <c r="AL320" s="149"/>
      <c r="AM320" s="149"/>
      <c r="AN320" s="149"/>
      <c r="AO320" s="149"/>
      <c r="AP320" s="149"/>
      <c r="AQ320" s="149"/>
      <c r="AR320" s="149"/>
      <c r="AS320" s="149"/>
      <c r="AT320" s="149"/>
      <c r="AU320" s="149"/>
      <c r="AV320" s="149"/>
      <c r="AW320" s="149"/>
      <c r="AX320" s="149"/>
      <c r="AY320" s="149"/>
      <c r="AZ320" s="149"/>
      <c r="BA320" s="149"/>
      <c r="BB320" s="149"/>
      <c r="BC320" s="355"/>
    </row>
    <row r="321" spans="1:55" s="59" customFormat="1">
      <c r="A321"/>
      <c r="B321" s="35"/>
      <c r="C321" s="38" t="s">
        <v>818</v>
      </c>
      <c r="D321" s="36" t="s">
        <v>60</v>
      </c>
      <c r="E321" s="34" t="s">
        <v>1885</v>
      </c>
      <c r="F321" s="34"/>
      <c r="G321" s="34"/>
      <c r="H321" s="34"/>
      <c r="I321" s="34"/>
      <c r="J321" s="317" t="s">
        <v>1837</v>
      </c>
      <c r="K321" s="34" t="s">
        <v>377</v>
      </c>
      <c r="L321" s="34">
        <v>4</v>
      </c>
      <c r="M321" s="35"/>
      <c r="N321" s="35"/>
      <c r="O321" s="34" t="str">
        <f>+O317</f>
        <v>ACTIVO FIJO</v>
      </c>
      <c r="P321" s="34"/>
      <c r="Q321" s="35"/>
      <c r="R321" s="35"/>
      <c r="S321" s="35"/>
      <c r="T321" s="35"/>
      <c r="U321" s="35"/>
      <c r="V321" s="35"/>
      <c r="W321" s="196">
        <v>2000</v>
      </c>
      <c r="X321" s="197">
        <f t="shared" si="45"/>
        <v>8000</v>
      </c>
      <c r="Y321" s="280"/>
      <c r="Z321"/>
      <c r="AA321"/>
      <c r="AB321"/>
      <c r="AC321"/>
      <c r="AD321"/>
      <c r="AE321"/>
      <c r="AF321"/>
      <c r="AG321"/>
      <c r="AH321"/>
      <c r="AI321"/>
      <c r="AJ321"/>
      <c r="AK321"/>
      <c r="AL321"/>
      <c r="AM321"/>
      <c r="AN321"/>
      <c r="AO321"/>
      <c r="AP321"/>
      <c r="AQ321"/>
      <c r="AR321"/>
      <c r="AS321"/>
      <c r="AT321"/>
      <c r="AU321"/>
      <c r="AV321"/>
      <c r="AW321"/>
      <c r="AX321"/>
      <c r="AY321"/>
      <c r="AZ321"/>
      <c r="BA321"/>
      <c r="BB321"/>
      <c r="BC321" s="76"/>
    </row>
    <row r="322" spans="1:55" s="35" customFormat="1">
      <c r="A322"/>
      <c r="C322" s="38" t="s">
        <v>819</v>
      </c>
      <c r="D322" s="36" t="str">
        <f>+D321</f>
        <v>4.1.1.4.01</v>
      </c>
      <c r="E322" s="34" t="s">
        <v>1886</v>
      </c>
      <c r="F322" s="34"/>
      <c r="G322" s="34"/>
      <c r="H322" s="34"/>
      <c r="I322" s="34"/>
      <c r="J322" s="317" t="s">
        <v>1837</v>
      </c>
      <c r="K322" s="34" t="s">
        <v>377</v>
      </c>
      <c r="L322" s="34">
        <v>4</v>
      </c>
      <c r="O322" s="34" t="str">
        <f>+O318</f>
        <v>ACTIVO FIJO</v>
      </c>
      <c r="P322" s="34"/>
      <c r="W322" s="196">
        <v>2000</v>
      </c>
      <c r="X322" s="197">
        <f t="shared" si="45"/>
        <v>8000</v>
      </c>
      <c r="Y322"/>
      <c r="Z322"/>
      <c r="AA322"/>
      <c r="AB322"/>
      <c r="AC322"/>
      <c r="AD322"/>
      <c r="AE322"/>
      <c r="AF322"/>
      <c r="AG322"/>
      <c r="AH322"/>
      <c r="AI322"/>
      <c r="AJ322"/>
      <c r="AK322"/>
      <c r="AL322"/>
      <c r="AM322"/>
      <c r="AN322"/>
      <c r="AO322"/>
      <c r="AP322"/>
      <c r="AQ322"/>
      <c r="AR322"/>
      <c r="AS322"/>
      <c r="AT322"/>
      <c r="AU322"/>
      <c r="AV322"/>
      <c r="AW322"/>
      <c r="AX322"/>
      <c r="AY322"/>
      <c r="AZ322"/>
      <c r="BA322"/>
      <c r="BB322"/>
      <c r="BC322" s="66"/>
    </row>
    <row r="323" spans="1:55" s="35" customFormat="1">
      <c r="A323"/>
      <c r="C323" s="38" t="s">
        <v>820</v>
      </c>
      <c r="D323" s="36" t="s">
        <v>60</v>
      </c>
      <c r="E323" s="34" t="s">
        <v>1887</v>
      </c>
      <c r="F323" s="34"/>
      <c r="G323" s="34"/>
      <c r="H323" s="34"/>
      <c r="I323" s="34"/>
      <c r="J323" s="317" t="s">
        <v>1837</v>
      </c>
      <c r="K323" s="34" t="s">
        <v>377</v>
      </c>
      <c r="L323" s="34">
        <v>4</v>
      </c>
      <c r="O323" s="34" t="str">
        <f>+O318</f>
        <v>ACTIVO FIJO</v>
      </c>
      <c r="P323" s="34"/>
      <c r="W323" s="196">
        <v>2000</v>
      </c>
      <c r="X323" s="197">
        <f t="shared" si="45"/>
        <v>8000</v>
      </c>
      <c r="Y323" s="284">
        <f>+Y314</f>
        <v>60000</v>
      </c>
      <c r="Z323"/>
      <c r="AA323"/>
      <c r="AB323"/>
      <c r="AC323"/>
      <c r="AD323"/>
      <c r="AE323"/>
      <c r="AF323"/>
      <c r="AG323"/>
      <c r="AH323"/>
      <c r="AI323"/>
      <c r="AJ323"/>
      <c r="AK323"/>
      <c r="AL323"/>
      <c r="AM323"/>
      <c r="AN323"/>
      <c r="AO323"/>
      <c r="AP323"/>
      <c r="AQ323"/>
      <c r="AR323"/>
      <c r="AS323"/>
      <c r="AT323"/>
      <c r="AU323"/>
      <c r="AV323"/>
      <c r="AW323"/>
      <c r="AX323"/>
      <c r="AY323"/>
      <c r="AZ323"/>
      <c r="BA323"/>
      <c r="BB323"/>
      <c r="BC323" s="66"/>
    </row>
    <row r="324" spans="1:55" s="35" customFormat="1">
      <c r="A324"/>
      <c r="C324" s="38" t="s">
        <v>821</v>
      </c>
      <c r="D324" s="36" t="str">
        <f>+D315</f>
        <v>4.1.1.4.01</v>
      </c>
      <c r="E324" s="34" t="s">
        <v>1964</v>
      </c>
      <c r="F324" s="34" t="s">
        <v>1965</v>
      </c>
      <c r="G324" s="34"/>
      <c r="H324" s="34"/>
      <c r="I324" s="34"/>
      <c r="J324" s="317" t="str">
        <f>+J313</f>
        <v>PLATA</v>
      </c>
      <c r="K324" s="34" t="str">
        <f>+K314</f>
        <v>nuevo</v>
      </c>
      <c r="L324" s="34">
        <v>4</v>
      </c>
      <c r="O324" s="34" t="str">
        <f>+O314</f>
        <v>ACTIVO FIJO</v>
      </c>
      <c r="P324" s="34"/>
      <c r="W324" s="196">
        <v>2000</v>
      </c>
      <c r="X324" s="197">
        <f t="shared" si="45"/>
        <v>8000</v>
      </c>
      <c r="Y324"/>
      <c r="Z324"/>
      <c r="AA324"/>
      <c r="AB324"/>
      <c r="AC324"/>
      <c r="AD324"/>
      <c r="AE324"/>
      <c r="AF324"/>
      <c r="AG324"/>
      <c r="AH324"/>
      <c r="AI324"/>
      <c r="AJ324"/>
      <c r="AK324"/>
      <c r="AL324"/>
      <c r="AM324"/>
      <c r="AN324"/>
      <c r="AO324"/>
      <c r="AP324"/>
      <c r="AQ324"/>
      <c r="AR324"/>
      <c r="AS324"/>
      <c r="AT324"/>
      <c r="AU324"/>
      <c r="AV324"/>
      <c r="AW324"/>
      <c r="AX324"/>
      <c r="AY324"/>
      <c r="AZ324"/>
      <c r="BA324"/>
      <c r="BB324"/>
      <c r="BC324" s="66"/>
    </row>
    <row r="325" spans="1:55" s="35" customFormat="1">
      <c r="A325"/>
      <c r="C325" s="38" t="s">
        <v>822</v>
      </c>
      <c r="D325" s="36" t="str">
        <f>+D324</f>
        <v>4.1.1.4.01</v>
      </c>
      <c r="E325" s="34" t="s">
        <v>1982</v>
      </c>
      <c r="F325" s="34"/>
      <c r="G325" s="34"/>
      <c r="H325" s="34"/>
      <c r="I325" s="34"/>
      <c r="J325" s="317" t="str">
        <f>+J321</f>
        <v>PLATA</v>
      </c>
      <c r="K325" s="34" t="str">
        <f>+K321</f>
        <v>nuevo</v>
      </c>
      <c r="L325" s="34">
        <v>12</v>
      </c>
      <c r="O325" s="34" t="str">
        <f>+O323</f>
        <v>ACTIVO FIJO</v>
      </c>
      <c r="P325" s="34"/>
      <c r="W325" s="196">
        <v>2000</v>
      </c>
      <c r="X325" s="197">
        <f t="shared" si="45"/>
        <v>24000</v>
      </c>
      <c r="Y325"/>
      <c r="Z325"/>
      <c r="AA325"/>
      <c r="AB325"/>
      <c r="AC325"/>
      <c r="AD325"/>
      <c r="AE325"/>
      <c r="AF325"/>
      <c r="AG325"/>
      <c r="AH325"/>
      <c r="AI325"/>
      <c r="AJ325"/>
      <c r="AK325"/>
      <c r="AL325"/>
      <c r="AM325"/>
      <c r="AN325"/>
      <c r="AO325"/>
      <c r="AP325"/>
      <c r="AQ325"/>
      <c r="AR325"/>
      <c r="AS325"/>
      <c r="AT325"/>
      <c r="AU325"/>
      <c r="AV325"/>
      <c r="AW325"/>
      <c r="AX325"/>
      <c r="AY325"/>
      <c r="AZ325"/>
      <c r="BA325"/>
      <c r="BB325"/>
      <c r="BC325" s="66"/>
    </row>
    <row r="326" spans="1:55" s="58" customFormat="1" ht="29.25" thickBot="1">
      <c r="A326"/>
      <c r="B326" s="35"/>
      <c r="C326" s="38" t="s">
        <v>823</v>
      </c>
      <c r="D326" s="36" t="str">
        <f>+D316</f>
        <v>4.1.1.4.01</v>
      </c>
      <c r="E326" s="34" t="s">
        <v>1966</v>
      </c>
      <c r="F326" s="34" t="s">
        <v>1967</v>
      </c>
      <c r="G326" s="34"/>
      <c r="H326" s="34"/>
      <c r="I326" s="34"/>
      <c r="J326" s="317" t="str">
        <f>+J324</f>
        <v>PLATA</v>
      </c>
      <c r="K326" s="34" t="str">
        <f>+K316</f>
        <v>nuevo</v>
      </c>
      <c r="L326" s="34">
        <v>2</v>
      </c>
      <c r="M326" s="35"/>
      <c r="N326" s="35"/>
      <c r="O326" s="34" t="str">
        <f>+O314</f>
        <v>ACTIVO FIJO</v>
      </c>
      <c r="P326" s="34"/>
      <c r="Q326" s="35"/>
      <c r="R326" s="35"/>
      <c r="S326" s="35"/>
      <c r="T326" s="35"/>
      <c r="U326" s="35"/>
      <c r="V326" s="35"/>
      <c r="W326" s="196">
        <v>2000</v>
      </c>
      <c r="X326" s="197">
        <f t="shared" si="45"/>
        <v>4000</v>
      </c>
      <c r="Y326" s="56"/>
      <c r="Z326"/>
      <c r="AA326"/>
      <c r="AB326"/>
      <c r="AC326"/>
      <c r="AD326"/>
      <c r="AE326"/>
      <c r="AF326"/>
      <c r="AG326"/>
      <c r="AH326"/>
      <c r="AI326"/>
      <c r="AJ326"/>
      <c r="AK326"/>
      <c r="AL326"/>
      <c r="AM326"/>
      <c r="AN326"/>
      <c r="AO326"/>
      <c r="AP326"/>
      <c r="AQ326"/>
      <c r="AR326"/>
      <c r="AS326"/>
      <c r="AT326"/>
      <c r="AU326"/>
      <c r="AV326"/>
      <c r="AW326"/>
      <c r="AX326"/>
      <c r="AY326"/>
      <c r="AZ326"/>
      <c r="BA326"/>
      <c r="BB326"/>
      <c r="BC326" s="77"/>
    </row>
    <row r="327" spans="1:55" s="358" customFormat="1" ht="29.25" thickBot="1">
      <c r="A327" s="149"/>
      <c r="B327" s="148"/>
      <c r="C327" s="353"/>
      <c r="D327" s="354"/>
      <c r="E327" s="375" t="s">
        <v>1972</v>
      </c>
      <c r="F327" s="375"/>
      <c r="G327" s="375"/>
      <c r="H327" s="375"/>
      <c r="I327" s="375"/>
      <c r="J327" s="343"/>
      <c r="K327" s="343"/>
      <c r="L327" s="343"/>
      <c r="M327" s="148"/>
      <c r="N327" s="148"/>
      <c r="O327" s="343"/>
      <c r="P327" s="343"/>
      <c r="Q327" s="148"/>
      <c r="R327" s="148"/>
      <c r="S327" s="148"/>
      <c r="T327" s="148"/>
      <c r="U327" s="148"/>
      <c r="V327" s="148"/>
      <c r="W327" s="142"/>
      <c r="X327" s="143">
        <f t="shared" si="45"/>
        <v>0</v>
      </c>
      <c r="Y327" s="149"/>
      <c r="Z327" s="149"/>
      <c r="AA327" s="149"/>
      <c r="AB327" s="149"/>
      <c r="AC327" s="149"/>
      <c r="AD327" s="149"/>
      <c r="AE327" s="149"/>
      <c r="AF327" s="149"/>
      <c r="AG327" s="149"/>
      <c r="AH327" s="149"/>
      <c r="AI327" s="149"/>
      <c r="AJ327" s="149"/>
      <c r="AK327" s="149"/>
      <c r="AL327" s="149"/>
      <c r="AM327" s="149"/>
      <c r="AN327" s="149"/>
      <c r="AO327" s="149"/>
      <c r="AP327" s="149"/>
      <c r="AQ327" s="149"/>
      <c r="AR327" s="149"/>
      <c r="AS327" s="149"/>
      <c r="AT327" s="149"/>
      <c r="AU327" s="149"/>
      <c r="AV327" s="149"/>
      <c r="AW327" s="149"/>
      <c r="AX327" s="149"/>
      <c r="AY327" s="149"/>
      <c r="AZ327" s="149"/>
      <c r="BA327" s="149"/>
      <c r="BB327" s="149"/>
      <c r="BC327" s="357"/>
    </row>
    <row r="328" spans="1:55" s="35" customFormat="1">
      <c r="A328"/>
      <c r="C328" s="38" t="s">
        <v>825</v>
      </c>
      <c r="D328" s="36" t="s">
        <v>60</v>
      </c>
      <c r="E328" s="34" t="s">
        <v>1959</v>
      </c>
      <c r="F328" s="34" t="s">
        <v>1960</v>
      </c>
      <c r="G328" s="34"/>
      <c r="H328" s="34"/>
      <c r="I328" s="34"/>
      <c r="J328" s="317" t="str">
        <f>+J307</f>
        <v>PLATA</v>
      </c>
      <c r="K328" s="34" t="str">
        <f>+K302</f>
        <v>nuevo</v>
      </c>
      <c r="L328" s="34">
        <v>2</v>
      </c>
      <c r="O328" s="34" t="str">
        <f>+O301</f>
        <v>ACTIVO FIJO</v>
      </c>
      <c r="P328" s="34"/>
      <c r="W328" s="196"/>
      <c r="X328" s="197">
        <f t="shared" ref="X328:X329" si="48">+L328*W328</f>
        <v>0</v>
      </c>
      <c r="Y328" s="280"/>
      <c r="Z328"/>
      <c r="AA328"/>
      <c r="AB328"/>
      <c r="AC328"/>
      <c r="AD328"/>
      <c r="AE328"/>
      <c r="AF328"/>
      <c r="AG328"/>
      <c r="AH328"/>
      <c r="AI328"/>
      <c r="AJ328"/>
      <c r="AK328"/>
      <c r="AL328"/>
      <c r="AM328"/>
      <c r="AN328"/>
      <c r="AO328"/>
      <c r="AP328"/>
      <c r="AQ328"/>
      <c r="AR328"/>
      <c r="AS328"/>
      <c r="AT328"/>
      <c r="AU328"/>
      <c r="AV328"/>
      <c r="AW328"/>
      <c r="AX328"/>
      <c r="AY328"/>
      <c r="AZ328"/>
      <c r="BA328"/>
      <c r="BB328"/>
      <c r="BC328" s="66"/>
    </row>
    <row r="329" spans="1:55" s="35" customFormat="1">
      <c r="A329"/>
      <c r="C329" s="38" t="s">
        <v>826</v>
      </c>
      <c r="D329" s="36" t="str">
        <f>+D328</f>
        <v>4.1.1.4.01</v>
      </c>
      <c r="E329" s="34" t="s">
        <v>1959</v>
      </c>
      <c r="F329" s="34" t="s">
        <v>1968</v>
      </c>
      <c r="G329" s="34"/>
      <c r="H329" s="34"/>
      <c r="I329" s="34"/>
      <c r="J329" s="317" t="str">
        <f>+J324</f>
        <v>PLATA</v>
      </c>
      <c r="K329" s="34" t="str">
        <f>+K326</f>
        <v>nuevo</v>
      </c>
      <c r="L329" s="34">
        <v>1</v>
      </c>
      <c r="O329" s="34" t="str">
        <f>+O324</f>
        <v>ACTIVO FIJO</v>
      </c>
      <c r="P329" s="34"/>
      <c r="W329" s="196"/>
      <c r="X329" s="197">
        <f t="shared" si="48"/>
        <v>0</v>
      </c>
      <c r="Y329"/>
      <c r="Z329"/>
      <c r="AA329"/>
      <c r="AB329"/>
      <c r="AC329"/>
      <c r="AD329"/>
      <c r="AE329"/>
      <c r="AF329"/>
      <c r="AG329"/>
      <c r="AH329"/>
      <c r="AI329"/>
      <c r="AJ329"/>
      <c r="AK329"/>
      <c r="AL329"/>
      <c r="AM329"/>
      <c r="AN329"/>
      <c r="AO329"/>
      <c r="AP329"/>
      <c r="AQ329"/>
      <c r="AR329"/>
      <c r="AS329"/>
      <c r="AT329"/>
      <c r="AU329"/>
      <c r="AV329"/>
      <c r="AW329"/>
      <c r="AX329"/>
      <c r="AY329"/>
      <c r="AZ329"/>
      <c r="BA329"/>
      <c r="BB329"/>
      <c r="BC329" s="66"/>
    </row>
    <row r="330" spans="1:55" s="35" customFormat="1">
      <c r="A330"/>
      <c r="C330" s="38" t="s">
        <v>827</v>
      </c>
      <c r="D330" s="36" t="s">
        <v>60</v>
      </c>
      <c r="E330" s="34" t="s">
        <v>1969</v>
      </c>
      <c r="F330" s="34" t="s">
        <v>1970</v>
      </c>
      <c r="G330" s="34"/>
      <c r="H330" s="34"/>
      <c r="I330" s="34"/>
      <c r="J330" s="317" t="str">
        <f>+J328</f>
        <v>PLATA</v>
      </c>
      <c r="K330" s="34" t="str">
        <f>+K329</f>
        <v>nuevo</v>
      </c>
      <c r="L330" s="34">
        <v>4</v>
      </c>
      <c r="O330" s="34" t="str">
        <f>+O328</f>
        <v>ACTIVO FIJO</v>
      </c>
      <c r="P330" s="34"/>
      <c r="W330" s="196"/>
      <c r="X330" s="197">
        <f t="shared" ref="X330:X353" si="49">+L330*W330</f>
        <v>0</v>
      </c>
      <c r="Y330"/>
      <c r="Z330"/>
      <c r="AA330"/>
      <c r="AB330"/>
      <c r="AC330"/>
      <c r="AD330"/>
      <c r="AE330"/>
      <c r="AF330"/>
      <c r="AG330"/>
      <c r="AH330"/>
      <c r="AI330"/>
      <c r="AJ330"/>
      <c r="AK330"/>
      <c r="AL330"/>
      <c r="AM330"/>
      <c r="AN330"/>
      <c r="AO330"/>
      <c r="AP330"/>
      <c r="AQ330"/>
      <c r="AR330"/>
      <c r="AS330"/>
      <c r="AT330"/>
      <c r="AU330"/>
      <c r="AV330"/>
      <c r="AW330"/>
      <c r="AX330"/>
      <c r="AY330"/>
      <c r="AZ330"/>
      <c r="BA330"/>
      <c r="BB330"/>
      <c r="BC330" s="66"/>
    </row>
    <row r="331" spans="1:55" s="35" customFormat="1">
      <c r="A331"/>
      <c r="C331" s="38" t="s">
        <v>828</v>
      </c>
      <c r="D331" s="36" t="str">
        <f>+D321</f>
        <v>4.1.1.4.01</v>
      </c>
      <c r="E331" s="34" t="str">
        <f>+E328</f>
        <v>SONDA ABOTONADAS</v>
      </c>
      <c r="F331" s="34" t="s">
        <v>1971</v>
      </c>
      <c r="G331" s="34"/>
      <c r="H331" s="34"/>
      <c r="I331" s="34"/>
      <c r="J331" s="317" t="str">
        <f>+J328</f>
        <v>PLATA</v>
      </c>
      <c r="K331" s="34" t="str">
        <f>+K330</f>
        <v>nuevo</v>
      </c>
      <c r="L331" s="34">
        <v>3</v>
      </c>
      <c r="O331" s="34" t="str">
        <f>+O329</f>
        <v>ACTIVO FIJO</v>
      </c>
      <c r="P331" s="34"/>
      <c r="W331" s="196"/>
      <c r="X331" s="197">
        <f t="shared" si="49"/>
        <v>0</v>
      </c>
      <c r="Y331"/>
      <c r="Z331"/>
      <c r="AA331"/>
      <c r="AB331"/>
      <c r="AC331"/>
      <c r="AD331"/>
      <c r="AE331"/>
      <c r="AF331"/>
      <c r="AG331"/>
      <c r="AH331"/>
      <c r="AI331"/>
      <c r="AJ331"/>
      <c r="AK331"/>
      <c r="AL331"/>
      <c r="AM331"/>
      <c r="AN331"/>
      <c r="AO331"/>
      <c r="AP331"/>
      <c r="AQ331"/>
      <c r="AR331"/>
      <c r="AS331"/>
      <c r="AT331"/>
      <c r="AU331"/>
      <c r="AV331"/>
      <c r="AW331"/>
      <c r="AX331"/>
      <c r="AY331"/>
      <c r="AZ331"/>
      <c r="BA331"/>
      <c r="BB331"/>
      <c r="BC331" s="66"/>
    </row>
    <row r="332" spans="1:55" s="35" customFormat="1">
      <c r="A332"/>
      <c r="C332" s="38" t="s">
        <v>958</v>
      </c>
      <c r="D332" s="36" t="str">
        <f>+D331</f>
        <v>4.1.1.4.01</v>
      </c>
      <c r="E332" s="34" t="s">
        <v>1973</v>
      </c>
      <c r="F332" s="34" t="s">
        <v>1974</v>
      </c>
      <c r="G332" s="34"/>
      <c r="H332" s="34"/>
      <c r="I332" s="34"/>
      <c r="J332" s="317" t="str">
        <f>+J329</f>
        <v>PLATA</v>
      </c>
      <c r="K332" s="34" t="str">
        <f>+K331</f>
        <v>nuevo</v>
      </c>
      <c r="L332" s="34">
        <v>3</v>
      </c>
      <c r="O332" s="34" t="str">
        <f>+O330</f>
        <v>ACTIVO FIJO</v>
      </c>
      <c r="P332" s="34"/>
      <c r="W332" s="196"/>
      <c r="X332" s="197">
        <f t="shared" si="49"/>
        <v>0</v>
      </c>
      <c r="Y332"/>
      <c r="Z332"/>
      <c r="AA332"/>
      <c r="AB332"/>
      <c r="AC332"/>
      <c r="AD332"/>
      <c r="AE332"/>
      <c r="AF332"/>
      <c r="AG332"/>
      <c r="AH332"/>
      <c r="AI332"/>
      <c r="AJ332"/>
      <c r="AK332"/>
      <c r="AL332"/>
      <c r="AM332"/>
      <c r="AN332"/>
      <c r="AO332"/>
      <c r="AP332"/>
      <c r="AQ332"/>
      <c r="AR332"/>
      <c r="AS332"/>
      <c r="AT332"/>
      <c r="AU332"/>
      <c r="AV332"/>
      <c r="AW332"/>
      <c r="AX332"/>
      <c r="AY332"/>
      <c r="AZ332"/>
      <c r="BA332"/>
      <c r="BB332"/>
      <c r="BC332" s="66"/>
    </row>
    <row r="333" spans="1:55" s="35" customFormat="1">
      <c r="A333"/>
      <c r="C333" s="38" t="s">
        <v>959</v>
      </c>
      <c r="D333" s="36" t="s">
        <v>60</v>
      </c>
      <c r="E333" s="34" t="s">
        <v>1973</v>
      </c>
      <c r="F333" s="34" t="s">
        <v>1975</v>
      </c>
      <c r="G333" s="34"/>
      <c r="H333" s="34"/>
      <c r="I333" s="34"/>
      <c r="J333" s="317" t="str">
        <f>+J330</f>
        <v>PLATA</v>
      </c>
      <c r="K333" s="34" t="str">
        <f>+K330</f>
        <v>nuevo</v>
      </c>
      <c r="L333" s="34">
        <v>1</v>
      </c>
      <c r="O333" s="34" t="str">
        <f>+O331</f>
        <v>ACTIVO FIJO</v>
      </c>
      <c r="P333" s="34"/>
      <c r="W333" s="196"/>
      <c r="X333" s="197">
        <f t="shared" si="49"/>
        <v>0</v>
      </c>
      <c r="Y333"/>
      <c r="Z333"/>
      <c r="AA333"/>
      <c r="AB333"/>
      <c r="AC333"/>
      <c r="AD333"/>
      <c r="AE333"/>
      <c r="AF333"/>
      <c r="AG333"/>
      <c r="AH333"/>
      <c r="AI333"/>
      <c r="AJ333"/>
      <c r="AK333"/>
      <c r="AL333"/>
      <c r="AM333"/>
      <c r="AN333"/>
      <c r="AO333"/>
      <c r="AP333"/>
      <c r="AQ333"/>
      <c r="AR333"/>
      <c r="AS333"/>
      <c r="AT333"/>
      <c r="AU333"/>
      <c r="AV333"/>
      <c r="AW333"/>
      <c r="AX333"/>
      <c r="AY333"/>
      <c r="AZ333"/>
      <c r="BA333"/>
      <c r="BB333"/>
      <c r="BC333" s="66"/>
    </row>
    <row r="334" spans="1:55" s="35" customFormat="1">
      <c r="A334"/>
      <c r="C334" s="38" t="s">
        <v>960</v>
      </c>
      <c r="D334" s="36" t="s">
        <v>60</v>
      </c>
      <c r="E334" s="34" t="s">
        <v>1973</v>
      </c>
      <c r="F334" s="34" t="s">
        <v>2068</v>
      </c>
      <c r="G334" s="34"/>
      <c r="H334" s="34"/>
      <c r="I334" s="34"/>
      <c r="J334" s="317" t="str">
        <f>+J330</f>
        <v>PLATA</v>
      </c>
      <c r="K334" s="34" t="str">
        <f>+K331</f>
        <v>nuevo</v>
      </c>
      <c r="L334" s="34">
        <v>17</v>
      </c>
      <c r="O334" s="34" t="str">
        <f>+O332</f>
        <v>ACTIVO FIJO</v>
      </c>
      <c r="P334" s="34"/>
      <c r="W334" s="196"/>
      <c r="X334" s="197">
        <f t="shared" si="49"/>
        <v>0</v>
      </c>
      <c r="Y334"/>
      <c r="Z334"/>
      <c r="AA334"/>
      <c r="AB334"/>
      <c r="AC334"/>
      <c r="AD334"/>
      <c r="AE334"/>
      <c r="AF334"/>
      <c r="AG334"/>
      <c r="AH334"/>
      <c r="AI334"/>
      <c r="AJ334"/>
      <c r="AK334"/>
      <c r="AL334"/>
      <c r="AM334"/>
      <c r="AN334"/>
      <c r="AO334"/>
      <c r="AP334"/>
      <c r="AQ334"/>
      <c r="AR334"/>
      <c r="AS334"/>
      <c r="AT334"/>
      <c r="AU334"/>
      <c r="AV334"/>
      <c r="AW334"/>
      <c r="AX334"/>
      <c r="AY334"/>
      <c r="AZ334"/>
      <c r="BA334"/>
      <c r="BB334"/>
      <c r="BC334" s="66"/>
    </row>
    <row r="335" spans="1:55" s="35" customFormat="1">
      <c r="A335"/>
      <c r="C335" s="38" t="s">
        <v>961</v>
      </c>
      <c r="D335" s="36" t="str">
        <f>+D334</f>
        <v>4.1.1.4.01</v>
      </c>
      <c r="E335" s="34" t="s">
        <v>1959</v>
      </c>
      <c r="F335" s="34" t="s">
        <v>1971</v>
      </c>
      <c r="G335" s="34"/>
      <c r="H335" s="34"/>
      <c r="I335" s="34"/>
      <c r="J335" s="317" t="str">
        <f>+J323</f>
        <v>PLATA</v>
      </c>
      <c r="K335" s="34" t="str">
        <f>+K322</f>
        <v>nuevo</v>
      </c>
      <c r="L335" s="34">
        <v>1</v>
      </c>
      <c r="O335" s="34" t="str">
        <f>+O332</f>
        <v>ACTIVO FIJO</v>
      </c>
      <c r="P335" s="34"/>
      <c r="W335" s="196"/>
      <c r="X335" s="197">
        <f t="shared" si="49"/>
        <v>0</v>
      </c>
      <c r="Y335"/>
      <c r="Z335"/>
      <c r="AA335"/>
      <c r="AB335"/>
      <c r="AC335"/>
      <c r="AD335"/>
      <c r="AE335"/>
      <c r="AF335"/>
      <c r="AG335"/>
      <c r="AH335"/>
      <c r="AI335"/>
      <c r="AJ335"/>
      <c r="AK335"/>
      <c r="AL335"/>
      <c r="AM335"/>
      <c r="AN335"/>
      <c r="AO335"/>
      <c r="AP335"/>
      <c r="AQ335"/>
      <c r="AR335"/>
      <c r="AS335"/>
      <c r="AT335"/>
      <c r="AU335"/>
      <c r="AV335"/>
      <c r="AW335"/>
      <c r="AX335"/>
      <c r="AY335"/>
      <c r="AZ335"/>
      <c r="BA335"/>
      <c r="BB335"/>
      <c r="BC335" s="66"/>
    </row>
    <row r="336" spans="1:55" s="74" customFormat="1" ht="13.5" hidden="1" customHeight="1" thickBot="1">
      <c r="A336" s="41"/>
      <c r="C336" s="38" t="s">
        <v>962</v>
      </c>
      <c r="D336" s="36" t="s">
        <v>60</v>
      </c>
      <c r="E336" s="384" t="s">
        <v>1983</v>
      </c>
      <c r="F336" s="384"/>
      <c r="G336" s="384"/>
      <c r="H336" s="384"/>
      <c r="I336" s="384"/>
      <c r="J336" s="319"/>
      <c r="K336" s="129"/>
      <c r="L336" s="129"/>
      <c r="O336" s="129"/>
      <c r="P336" s="129"/>
      <c r="W336" s="196"/>
      <c r="X336" s="197">
        <f t="shared" si="49"/>
        <v>0</v>
      </c>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127"/>
    </row>
    <row r="337" spans="1:55" s="35" customFormat="1">
      <c r="A337"/>
      <c r="C337" s="38" t="s">
        <v>963</v>
      </c>
      <c r="D337" s="36" t="str">
        <f>+D336</f>
        <v>4.1.1.4.01</v>
      </c>
      <c r="E337" s="34" t="str">
        <f>+E336</f>
        <v>PINZA DE RETRACTORES</v>
      </c>
      <c r="F337" s="34"/>
      <c r="G337" s="34"/>
      <c r="H337" s="34"/>
      <c r="I337" s="34"/>
      <c r="J337" s="317" t="str">
        <f>+J333</f>
        <v>PLATA</v>
      </c>
      <c r="K337" s="34" t="str">
        <f>+K333</f>
        <v>nuevo</v>
      </c>
      <c r="L337" s="34">
        <v>4</v>
      </c>
      <c r="O337" s="34" t="str">
        <f>+O329</f>
        <v>ACTIVO FIJO</v>
      </c>
      <c r="P337" s="34"/>
      <c r="W337" s="196"/>
      <c r="X337" s="197">
        <f t="shared" si="49"/>
        <v>0</v>
      </c>
      <c r="Y337" s="284">
        <v>60000</v>
      </c>
      <c r="Z337"/>
      <c r="AA337"/>
      <c r="AB337"/>
      <c r="AC337"/>
      <c r="AD337"/>
      <c r="AE337"/>
      <c r="AF337"/>
      <c r="AG337"/>
      <c r="AH337"/>
      <c r="AI337"/>
      <c r="AJ337"/>
      <c r="AK337"/>
      <c r="AL337"/>
      <c r="AM337"/>
      <c r="AN337"/>
      <c r="AO337"/>
      <c r="AP337"/>
      <c r="AQ337"/>
      <c r="AR337"/>
      <c r="AS337"/>
      <c r="AT337"/>
      <c r="AU337"/>
      <c r="AV337"/>
      <c r="AW337"/>
      <c r="AX337"/>
      <c r="AY337"/>
      <c r="AZ337"/>
      <c r="BA337"/>
      <c r="BB337"/>
      <c r="BC337" s="66"/>
    </row>
    <row r="338" spans="1:55" s="35" customFormat="1">
      <c r="A338"/>
      <c r="C338" s="38" t="s">
        <v>964</v>
      </c>
      <c r="D338" s="36" t="str">
        <f>+D337</f>
        <v>4.1.1.4.01</v>
      </c>
      <c r="E338" s="34" t="s">
        <v>1984</v>
      </c>
      <c r="F338" s="34"/>
      <c r="G338" s="34"/>
      <c r="H338" s="34"/>
      <c r="I338" s="34"/>
      <c r="J338" s="317" t="str">
        <f>+J337</f>
        <v>PLATA</v>
      </c>
      <c r="K338" s="34" t="str">
        <f>+K335</f>
        <v>nuevo</v>
      </c>
      <c r="L338" s="34">
        <v>4</v>
      </c>
      <c r="O338" s="34" t="str">
        <f>+O337</f>
        <v>ACTIVO FIJO</v>
      </c>
      <c r="P338" s="34"/>
      <c r="W338" s="196"/>
      <c r="X338" s="197">
        <f t="shared" si="49"/>
        <v>0</v>
      </c>
      <c r="Y338"/>
      <c r="Z338"/>
      <c r="AA338"/>
      <c r="AB338"/>
      <c r="AC338"/>
      <c r="AD338"/>
      <c r="AE338"/>
      <c r="AF338"/>
      <c r="AG338"/>
      <c r="AH338"/>
      <c r="AI338"/>
      <c r="AJ338"/>
      <c r="AK338"/>
      <c r="AL338"/>
      <c r="AM338"/>
      <c r="AN338"/>
      <c r="AO338"/>
      <c r="AP338"/>
      <c r="AQ338"/>
      <c r="AR338"/>
      <c r="AS338"/>
      <c r="AT338"/>
      <c r="AU338"/>
      <c r="AV338"/>
      <c r="AW338"/>
      <c r="AX338"/>
      <c r="AY338"/>
      <c r="AZ338"/>
      <c r="BA338"/>
      <c r="BB338"/>
      <c r="BC338" s="66"/>
    </row>
    <row r="339" spans="1:55" s="35" customFormat="1">
      <c r="A339"/>
      <c r="C339" s="38" t="s">
        <v>965</v>
      </c>
      <c r="D339" s="36" t="s">
        <v>60</v>
      </c>
      <c r="E339" s="34" t="s">
        <v>1985</v>
      </c>
      <c r="F339" s="34"/>
      <c r="G339" s="34"/>
      <c r="H339" s="34"/>
      <c r="I339" s="34"/>
      <c r="J339" s="317" t="s">
        <v>1986</v>
      </c>
      <c r="K339" s="34" t="str">
        <f>+K338</f>
        <v>nuevo</v>
      </c>
      <c r="L339" s="34">
        <v>1</v>
      </c>
      <c r="O339" s="34" t="str">
        <f>+O338</f>
        <v>ACTIVO FIJO</v>
      </c>
      <c r="P339" s="34"/>
      <c r="W339" s="196"/>
      <c r="X339" s="197">
        <f t="shared" si="49"/>
        <v>0</v>
      </c>
      <c r="Y339"/>
      <c r="Z339"/>
      <c r="AA339"/>
      <c r="AB339"/>
      <c r="AC339"/>
      <c r="AD339"/>
      <c r="AE339"/>
      <c r="AF339"/>
      <c r="AG339"/>
      <c r="AH339"/>
      <c r="AI339"/>
      <c r="AJ339"/>
      <c r="AK339"/>
      <c r="AL339"/>
      <c r="AM339"/>
      <c r="AN339"/>
      <c r="AO339"/>
      <c r="AP339"/>
      <c r="AQ339"/>
      <c r="AR339"/>
      <c r="AS339"/>
      <c r="AT339"/>
      <c r="AU339"/>
      <c r="AV339"/>
      <c r="AW339"/>
      <c r="AX339"/>
      <c r="AY339"/>
      <c r="AZ339"/>
      <c r="BA339"/>
      <c r="BB339"/>
      <c r="BC339" s="66"/>
    </row>
    <row r="340" spans="1:55" s="35" customFormat="1" hidden="1">
      <c r="A340"/>
      <c r="C340" s="38" t="s">
        <v>966</v>
      </c>
      <c r="D340" s="36" t="str">
        <f>+D339</f>
        <v>4.1.1.4.01</v>
      </c>
      <c r="E340" s="34" t="s">
        <v>1985</v>
      </c>
      <c r="F340" s="83" t="s">
        <v>2057</v>
      </c>
      <c r="G340" s="34"/>
      <c r="H340" s="34"/>
      <c r="I340" s="34"/>
      <c r="J340" s="317" t="s">
        <v>1664</v>
      </c>
      <c r="K340" s="34" t="str">
        <f>+K338</f>
        <v>nuevo</v>
      </c>
      <c r="L340" s="34">
        <v>1</v>
      </c>
      <c r="O340" s="34" t="str">
        <f>+O338</f>
        <v>ACTIVO FIJO</v>
      </c>
      <c r="P340" s="34"/>
      <c r="W340" s="196"/>
      <c r="X340" s="197">
        <f t="shared" si="49"/>
        <v>0</v>
      </c>
      <c r="Y340"/>
      <c r="Z340"/>
      <c r="AA340"/>
      <c r="AB340"/>
      <c r="AC340"/>
      <c r="AD340"/>
      <c r="AE340"/>
      <c r="AF340"/>
      <c r="AG340"/>
      <c r="AH340"/>
      <c r="AI340"/>
      <c r="AJ340"/>
      <c r="AK340"/>
      <c r="AL340"/>
      <c r="AM340"/>
      <c r="AN340"/>
      <c r="AO340"/>
      <c r="AP340"/>
      <c r="AQ340"/>
      <c r="AR340"/>
      <c r="AS340"/>
      <c r="AT340"/>
      <c r="AU340"/>
      <c r="AV340"/>
      <c r="AW340"/>
      <c r="AX340"/>
      <c r="AY340"/>
      <c r="AZ340"/>
      <c r="BA340"/>
      <c r="BB340"/>
      <c r="BC340" s="66"/>
    </row>
    <row r="341" spans="1:55" s="35" customFormat="1">
      <c r="A341"/>
      <c r="C341" s="38" t="s">
        <v>967</v>
      </c>
      <c r="D341" s="36" t="s">
        <v>60</v>
      </c>
      <c r="E341" s="34" t="s">
        <v>2070</v>
      </c>
      <c r="F341" s="83"/>
      <c r="G341" s="34"/>
      <c r="H341" s="34"/>
      <c r="I341" s="34"/>
      <c r="J341" s="317" t="s">
        <v>2071</v>
      </c>
      <c r="K341" s="34"/>
      <c r="L341" s="34">
        <v>1</v>
      </c>
      <c r="O341" s="34" t="str">
        <f>+O335</f>
        <v>ACTIVO FIJO</v>
      </c>
      <c r="P341" s="34"/>
      <c r="W341" s="196"/>
      <c r="X341" s="197">
        <f t="shared" si="49"/>
        <v>0</v>
      </c>
      <c r="Y341"/>
      <c r="Z341"/>
      <c r="AA341"/>
      <c r="AB341"/>
      <c r="AC341"/>
      <c r="AD341"/>
      <c r="AE341"/>
      <c r="AF341"/>
      <c r="AG341"/>
      <c r="AH341"/>
      <c r="AI341"/>
      <c r="AJ341"/>
      <c r="AK341"/>
      <c r="AL341"/>
      <c r="AM341"/>
      <c r="AN341"/>
      <c r="AO341"/>
      <c r="AP341"/>
      <c r="AQ341"/>
      <c r="AR341"/>
      <c r="AS341"/>
      <c r="AT341"/>
      <c r="AU341"/>
      <c r="AV341"/>
      <c r="AW341"/>
      <c r="AX341"/>
      <c r="AY341"/>
      <c r="AZ341"/>
      <c r="BA341"/>
      <c r="BB341"/>
      <c r="BC341" s="66"/>
    </row>
    <row r="342" spans="1:55" s="35" customFormat="1">
      <c r="A342"/>
      <c r="C342" s="38" t="s">
        <v>968</v>
      </c>
      <c r="D342" s="36" t="str">
        <f>+D332</f>
        <v>4.1.1.4.01</v>
      </c>
      <c r="E342" s="34" t="s">
        <v>1987</v>
      </c>
      <c r="F342" s="34"/>
      <c r="G342" s="34"/>
      <c r="H342" s="34"/>
      <c r="I342" s="34"/>
      <c r="J342" s="317" t="str">
        <f>+J338</f>
        <v>PLATA</v>
      </c>
      <c r="K342" s="34" t="str">
        <f>+K339</f>
        <v>nuevo</v>
      </c>
      <c r="L342" s="34">
        <v>2</v>
      </c>
      <c r="O342" s="34" t="str">
        <f>+O338</f>
        <v>ACTIVO FIJO</v>
      </c>
      <c r="P342" s="34"/>
      <c r="W342" s="196"/>
      <c r="X342" s="197">
        <f t="shared" si="49"/>
        <v>0</v>
      </c>
      <c r="Y342"/>
      <c r="Z342"/>
      <c r="AA342"/>
      <c r="AB342"/>
      <c r="AC342"/>
      <c r="AD342"/>
      <c r="AE342"/>
      <c r="AF342"/>
      <c r="AG342"/>
      <c r="AH342"/>
      <c r="AI342"/>
      <c r="AJ342"/>
      <c r="AK342"/>
      <c r="AL342"/>
      <c r="AM342"/>
      <c r="AN342"/>
      <c r="AO342"/>
      <c r="AP342"/>
      <c r="AQ342"/>
      <c r="AR342"/>
      <c r="AS342"/>
      <c r="AT342"/>
      <c r="AU342"/>
      <c r="AV342"/>
      <c r="AW342"/>
      <c r="AX342"/>
      <c r="AY342"/>
      <c r="AZ342"/>
      <c r="BA342"/>
      <c r="BB342"/>
      <c r="BC342" s="66"/>
    </row>
    <row r="343" spans="1:55" s="35" customFormat="1">
      <c r="A343"/>
      <c r="C343" s="38" t="s">
        <v>969</v>
      </c>
      <c r="D343" s="36" t="str">
        <f>+D328</f>
        <v>4.1.1.4.01</v>
      </c>
      <c r="E343" s="34" t="s">
        <v>1988</v>
      </c>
      <c r="F343" s="34"/>
      <c r="G343" s="34"/>
      <c r="H343" s="34"/>
      <c r="I343" s="34"/>
      <c r="J343" s="317" t="str">
        <f>+J342</f>
        <v>PLATA</v>
      </c>
      <c r="K343" s="34" t="str">
        <f>+K340</f>
        <v>nuevo</v>
      </c>
      <c r="L343" s="34">
        <v>16</v>
      </c>
      <c r="O343" s="34" t="str">
        <f>+O339</f>
        <v>ACTIVO FIJO</v>
      </c>
      <c r="P343" s="34"/>
      <c r="W343" s="196"/>
      <c r="X343" s="197">
        <f t="shared" si="49"/>
        <v>0</v>
      </c>
      <c r="Y343"/>
      <c r="Z343"/>
      <c r="AA343"/>
      <c r="AB343"/>
      <c r="AC343"/>
      <c r="AD343"/>
      <c r="AE343"/>
      <c r="AF343"/>
      <c r="AG343"/>
      <c r="AH343"/>
      <c r="AI343"/>
      <c r="AJ343"/>
      <c r="AK343"/>
      <c r="AL343"/>
      <c r="AM343"/>
      <c r="AN343"/>
      <c r="AO343"/>
      <c r="AP343"/>
      <c r="AQ343"/>
      <c r="AR343"/>
      <c r="AS343"/>
      <c r="AT343"/>
      <c r="AU343"/>
      <c r="AV343"/>
      <c r="AW343"/>
      <c r="AX343"/>
      <c r="AY343"/>
      <c r="AZ343"/>
      <c r="BA343"/>
      <c r="BB343"/>
      <c r="BC343" s="66"/>
    </row>
    <row r="344" spans="1:55" s="35" customFormat="1" ht="21.75" customHeight="1">
      <c r="A344"/>
      <c r="C344" s="38" t="s">
        <v>970</v>
      </c>
      <c r="D344" s="36" t="str">
        <f>+D329</f>
        <v>4.1.1.4.01</v>
      </c>
      <c r="E344" s="128" t="s">
        <v>1989</v>
      </c>
      <c r="F344" s="34"/>
      <c r="G344" s="34"/>
      <c r="H344" s="34"/>
      <c r="I344" s="34"/>
      <c r="J344" s="317" t="str">
        <f>+J342</f>
        <v>PLATA</v>
      </c>
      <c r="K344" s="34" t="str">
        <f>+K340</f>
        <v>nuevo</v>
      </c>
      <c r="L344" s="34">
        <v>1</v>
      </c>
      <c r="O344" s="34" t="str">
        <f>+O340</f>
        <v>ACTIVO FIJO</v>
      </c>
      <c r="P344" s="34"/>
      <c r="W344" s="196"/>
      <c r="X344" s="197">
        <f t="shared" si="49"/>
        <v>0</v>
      </c>
      <c r="Y344"/>
      <c r="Z344"/>
      <c r="AA344"/>
      <c r="AB344"/>
      <c r="AC344"/>
      <c r="AD344"/>
      <c r="AE344"/>
      <c r="AF344"/>
      <c r="AG344"/>
      <c r="AH344"/>
      <c r="AI344"/>
      <c r="AJ344"/>
      <c r="AK344"/>
      <c r="AL344"/>
      <c r="AM344"/>
      <c r="AN344"/>
      <c r="AO344"/>
      <c r="AP344"/>
      <c r="AQ344"/>
      <c r="AR344"/>
      <c r="AS344"/>
      <c r="AT344"/>
      <c r="AU344"/>
      <c r="AV344"/>
      <c r="AW344"/>
      <c r="AX344"/>
      <c r="AY344"/>
      <c r="AZ344"/>
      <c r="BA344"/>
      <c r="BB344"/>
      <c r="BC344" s="66"/>
    </row>
    <row r="345" spans="1:55" s="35" customFormat="1">
      <c r="A345"/>
      <c r="C345" s="38" t="s">
        <v>971</v>
      </c>
      <c r="D345" s="36" t="str">
        <f>+D343</f>
        <v>4.1.1.4.01</v>
      </c>
      <c r="E345" s="34" t="s">
        <v>1990</v>
      </c>
      <c r="F345" s="34"/>
      <c r="G345" s="34"/>
      <c r="H345" s="34"/>
      <c r="I345" s="34"/>
      <c r="J345" s="317" t="str">
        <f>+J344</f>
        <v>PLATA</v>
      </c>
      <c r="K345" s="34" t="str">
        <f>+K344</f>
        <v>nuevo</v>
      </c>
      <c r="L345" s="34">
        <v>1</v>
      </c>
      <c r="O345" s="34" t="str">
        <f t="shared" ref="O345:O353" si="50">+O342</f>
        <v>ACTIVO FIJO</v>
      </c>
      <c r="P345" s="34"/>
      <c r="W345" s="196"/>
      <c r="X345" s="197">
        <f t="shared" si="49"/>
        <v>0</v>
      </c>
      <c r="Y345"/>
      <c r="Z345"/>
      <c r="AA345"/>
      <c r="AB345"/>
      <c r="AC345"/>
      <c r="AD345"/>
      <c r="AE345"/>
      <c r="AF345"/>
      <c r="AG345"/>
      <c r="AH345"/>
      <c r="AI345"/>
      <c r="AJ345"/>
      <c r="AK345"/>
      <c r="AL345"/>
      <c r="AM345"/>
      <c r="AN345"/>
      <c r="AO345"/>
      <c r="AP345"/>
      <c r="AQ345"/>
      <c r="AR345"/>
      <c r="AS345"/>
      <c r="AT345"/>
      <c r="AU345"/>
      <c r="AV345"/>
      <c r="AW345"/>
      <c r="AX345"/>
      <c r="AY345"/>
      <c r="AZ345"/>
      <c r="BA345"/>
      <c r="BB345"/>
      <c r="BC345" s="66"/>
    </row>
    <row r="346" spans="1:55" s="35" customFormat="1">
      <c r="A346"/>
      <c r="C346" s="38" t="s">
        <v>972</v>
      </c>
      <c r="D346" s="36" t="str">
        <f>+D344</f>
        <v>4.1.1.4.01</v>
      </c>
      <c r="E346" s="34" t="s">
        <v>1991</v>
      </c>
      <c r="F346" s="34"/>
      <c r="G346" s="34"/>
      <c r="H346" s="34"/>
      <c r="I346" s="34"/>
      <c r="J346" s="317" t="str">
        <f>+J343</f>
        <v>PLATA</v>
      </c>
      <c r="K346" s="34" t="str">
        <f>+K345</f>
        <v>nuevo</v>
      </c>
      <c r="L346" s="34">
        <v>1</v>
      </c>
      <c r="O346" s="34" t="str">
        <f t="shared" si="50"/>
        <v>ACTIVO FIJO</v>
      </c>
      <c r="P346" s="34"/>
      <c r="W346" s="196"/>
      <c r="X346" s="197">
        <f t="shared" si="49"/>
        <v>0</v>
      </c>
      <c r="Y346"/>
      <c r="Z346"/>
      <c r="AA346"/>
      <c r="AB346"/>
      <c r="AC346"/>
      <c r="AD346"/>
      <c r="AE346"/>
      <c r="AF346"/>
      <c r="AG346"/>
      <c r="AH346"/>
      <c r="AI346"/>
      <c r="AJ346"/>
      <c r="AK346"/>
      <c r="AL346"/>
      <c r="AM346"/>
      <c r="AN346"/>
      <c r="AO346"/>
      <c r="AP346"/>
      <c r="AQ346"/>
      <c r="AR346"/>
      <c r="AS346"/>
      <c r="AT346"/>
      <c r="AU346"/>
      <c r="AV346"/>
      <c r="AW346"/>
      <c r="AX346"/>
      <c r="AY346"/>
      <c r="AZ346"/>
      <c r="BA346"/>
      <c r="BB346"/>
      <c r="BC346" s="66"/>
    </row>
    <row r="347" spans="1:55" s="35" customFormat="1">
      <c r="A347"/>
      <c r="C347" s="38" t="s">
        <v>973</v>
      </c>
      <c r="D347" s="36" t="s">
        <v>60</v>
      </c>
      <c r="E347" s="34" t="s">
        <v>1992</v>
      </c>
      <c r="F347" s="34"/>
      <c r="G347" s="34"/>
      <c r="H347" s="34"/>
      <c r="I347" s="34"/>
      <c r="J347" s="317" t="str">
        <f>+J345</f>
        <v>PLATA</v>
      </c>
      <c r="K347" s="34" t="str">
        <f>+K346</f>
        <v>nuevo</v>
      </c>
      <c r="L347" s="34">
        <v>2</v>
      </c>
      <c r="O347" s="34" t="str">
        <f t="shared" si="50"/>
        <v>ACTIVO FIJO</v>
      </c>
      <c r="P347" s="34"/>
      <c r="W347" s="196"/>
      <c r="X347" s="197">
        <f t="shared" si="49"/>
        <v>0</v>
      </c>
      <c r="Y347"/>
      <c r="Z347"/>
      <c r="AA347"/>
      <c r="AB347"/>
      <c r="AC347"/>
      <c r="AD347"/>
      <c r="AE347"/>
      <c r="AF347"/>
      <c r="AG347"/>
      <c r="AH347"/>
      <c r="AI347"/>
      <c r="AJ347"/>
      <c r="AK347"/>
      <c r="AL347"/>
      <c r="AM347"/>
      <c r="AN347"/>
      <c r="AO347"/>
      <c r="AP347"/>
      <c r="AQ347"/>
      <c r="AR347"/>
      <c r="AS347"/>
      <c r="AT347"/>
      <c r="AU347"/>
      <c r="AV347"/>
      <c r="AW347"/>
      <c r="AX347"/>
      <c r="AY347"/>
      <c r="AZ347"/>
      <c r="BA347"/>
      <c r="BB347"/>
      <c r="BC347" s="66"/>
    </row>
    <row r="348" spans="1:55" s="35" customFormat="1">
      <c r="A348"/>
      <c r="C348" s="38" t="s">
        <v>974</v>
      </c>
      <c r="D348" s="36" t="str">
        <f>+D347</f>
        <v>4.1.1.4.01</v>
      </c>
      <c r="E348" s="34" t="s">
        <v>1993</v>
      </c>
      <c r="F348" s="34"/>
      <c r="G348" s="34"/>
      <c r="H348" s="34"/>
      <c r="I348" s="34"/>
      <c r="J348" s="317" t="str">
        <f>+J345</f>
        <v>PLATA</v>
      </c>
      <c r="K348" s="34" t="str">
        <f>+K347</f>
        <v>nuevo</v>
      </c>
      <c r="L348" s="34">
        <v>1</v>
      </c>
      <c r="O348" s="34" t="str">
        <f t="shared" si="50"/>
        <v>ACTIVO FIJO</v>
      </c>
      <c r="P348" s="34"/>
      <c r="W348" s="196"/>
      <c r="X348" s="197">
        <f t="shared" si="49"/>
        <v>0</v>
      </c>
      <c r="Y348"/>
      <c r="Z348"/>
      <c r="AA348"/>
      <c r="AB348"/>
      <c r="AC348"/>
      <c r="AD348"/>
      <c r="AE348"/>
      <c r="AF348"/>
      <c r="AG348"/>
      <c r="AH348"/>
      <c r="AI348"/>
      <c r="AJ348"/>
      <c r="AK348"/>
      <c r="AL348"/>
      <c r="AM348"/>
      <c r="AN348"/>
      <c r="AO348"/>
      <c r="AP348"/>
      <c r="AQ348"/>
      <c r="AR348"/>
      <c r="AS348"/>
      <c r="AT348"/>
      <c r="AU348"/>
      <c r="AV348"/>
      <c r="AW348"/>
      <c r="AX348"/>
      <c r="AY348"/>
      <c r="AZ348"/>
      <c r="BA348"/>
      <c r="BB348"/>
      <c r="BC348" s="66"/>
    </row>
    <row r="349" spans="1:55" s="35" customFormat="1">
      <c r="A349"/>
      <c r="C349" s="38" t="s">
        <v>975</v>
      </c>
      <c r="D349" s="36" t="s">
        <v>60</v>
      </c>
      <c r="E349" s="34" t="s">
        <v>1994</v>
      </c>
      <c r="F349" s="34"/>
      <c r="G349" s="34"/>
      <c r="H349" s="34"/>
      <c r="I349" s="34"/>
      <c r="J349" s="317" t="str">
        <f>+J348</f>
        <v>PLATA</v>
      </c>
      <c r="K349" s="34" t="str">
        <f>+K348</f>
        <v>nuevo</v>
      </c>
      <c r="L349" s="34">
        <f>14-10</f>
        <v>4</v>
      </c>
      <c r="O349" s="34" t="str">
        <f t="shared" si="50"/>
        <v>ACTIVO FIJO</v>
      </c>
      <c r="P349" s="34"/>
      <c r="W349" s="196"/>
      <c r="X349" s="197">
        <f t="shared" si="49"/>
        <v>0</v>
      </c>
      <c r="Y349"/>
      <c r="Z349"/>
      <c r="AA349"/>
      <c r="AB349"/>
      <c r="AC349"/>
      <c r="AD349"/>
      <c r="AE349"/>
      <c r="AF349"/>
      <c r="AG349"/>
      <c r="AH349"/>
      <c r="AI349"/>
      <c r="AJ349"/>
      <c r="AK349"/>
      <c r="AL349"/>
      <c r="AM349"/>
      <c r="AN349"/>
      <c r="AO349"/>
      <c r="AP349"/>
      <c r="AQ349"/>
      <c r="AR349"/>
      <c r="AS349"/>
      <c r="AT349"/>
      <c r="AU349"/>
      <c r="AV349"/>
      <c r="AW349"/>
      <c r="AX349"/>
      <c r="AY349"/>
      <c r="AZ349"/>
      <c r="BA349"/>
      <c r="BB349"/>
      <c r="BC349" s="66"/>
    </row>
    <row r="350" spans="1:55" s="35" customFormat="1">
      <c r="A350"/>
      <c r="C350" s="38" t="s">
        <v>976</v>
      </c>
      <c r="D350" s="36" t="str">
        <f>+D340</f>
        <v>4.1.1.4.01</v>
      </c>
      <c r="E350" s="34" t="s">
        <v>1995</v>
      </c>
      <c r="F350" s="34"/>
      <c r="G350" s="34"/>
      <c r="H350" s="34"/>
      <c r="I350" s="34"/>
      <c r="J350" s="317" t="s">
        <v>1150</v>
      </c>
      <c r="K350" s="34" t="str">
        <f>+K346</f>
        <v>nuevo</v>
      </c>
      <c r="L350" s="34">
        <v>1</v>
      </c>
      <c r="O350" s="34" t="str">
        <f t="shared" si="50"/>
        <v>ACTIVO FIJO</v>
      </c>
      <c r="P350" s="34"/>
      <c r="W350" s="196"/>
      <c r="X350" s="197">
        <f t="shared" si="49"/>
        <v>0</v>
      </c>
      <c r="Y350"/>
      <c r="Z350"/>
      <c r="AA350"/>
      <c r="AB350"/>
      <c r="AC350"/>
      <c r="AD350"/>
      <c r="AE350"/>
      <c r="AF350"/>
      <c r="AG350"/>
      <c r="AH350"/>
      <c r="AI350"/>
      <c r="AJ350"/>
      <c r="AK350"/>
      <c r="AL350"/>
      <c r="AM350"/>
      <c r="AN350"/>
      <c r="AO350"/>
      <c r="AP350"/>
      <c r="AQ350"/>
      <c r="AR350"/>
      <c r="AS350"/>
      <c r="AT350"/>
      <c r="AU350"/>
      <c r="AV350"/>
      <c r="AW350"/>
      <c r="AX350"/>
      <c r="AY350"/>
      <c r="AZ350"/>
      <c r="BA350"/>
      <c r="BB350"/>
      <c r="BC350" s="66"/>
    </row>
    <row r="351" spans="1:55" s="35" customFormat="1">
      <c r="A351"/>
      <c r="C351" s="38" t="s">
        <v>977</v>
      </c>
      <c r="D351" s="36" t="str">
        <f>+D341</f>
        <v>4.1.1.4.01</v>
      </c>
      <c r="E351" s="34" t="s">
        <v>1996</v>
      </c>
      <c r="F351" s="34"/>
      <c r="G351" s="34"/>
      <c r="H351" s="34"/>
      <c r="I351" s="34"/>
      <c r="J351" s="317" t="s">
        <v>868</v>
      </c>
      <c r="K351" s="34" t="str">
        <f>+K347</f>
        <v>nuevo</v>
      </c>
      <c r="L351" s="34">
        <v>1</v>
      </c>
      <c r="O351" s="34" t="str">
        <f t="shared" si="50"/>
        <v>ACTIVO FIJO</v>
      </c>
      <c r="P351" s="34"/>
      <c r="W351" s="196"/>
      <c r="X351" s="197">
        <f t="shared" si="49"/>
        <v>0</v>
      </c>
      <c r="Y351"/>
      <c r="Z351"/>
      <c r="AA351"/>
      <c r="AB351"/>
      <c r="AC351"/>
      <c r="AD351"/>
      <c r="AE351"/>
      <c r="AF351"/>
      <c r="AG351"/>
      <c r="AH351"/>
      <c r="AI351"/>
      <c r="AJ351"/>
      <c r="AK351"/>
      <c r="AL351"/>
      <c r="AM351"/>
      <c r="AN351"/>
      <c r="AO351"/>
      <c r="AP351"/>
      <c r="AQ351"/>
      <c r="AR351"/>
      <c r="AS351"/>
      <c r="AT351"/>
      <c r="AU351"/>
      <c r="AV351"/>
      <c r="AW351"/>
      <c r="AX351"/>
      <c r="AY351"/>
      <c r="AZ351"/>
      <c r="BA351"/>
      <c r="BB351"/>
      <c r="BC351" s="66"/>
    </row>
    <row r="352" spans="1:55" s="35" customFormat="1">
      <c r="A352"/>
      <c r="C352" s="38" t="s">
        <v>978</v>
      </c>
      <c r="D352" s="36" t="str">
        <f>+D338</f>
        <v>4.1.1.4.01</v>
      </c>
      <c r="E352" s="34" t="s">
        <v>1997</v>
      </c>
      <c r="F352" s="34" t="s">
        <v>1998</v>
      </c>
      <c r="G352" s="34" t="s">
        <v>1999</v>
      </c>
      <c r="H352" s="34"/>
      <c r="I352" s="34"/>
      <c r="J352" s="317" t="s">
        <v>1664</v>
      </c>
      <c r="K352" s="34" t="str">
        <f>+K347</f>
        <v>nuevo</v>
      </c>
      <c r="L352" s="34">
        <v>1</v>
      </c>
      <c r="O352" s="34" t="str">
        <f t="shared" si="50"/>
        <v>ACTIVO FIJO</v>
      </c>
      <c r="P352" s="34"/>
      <c r="W352" s="196">
        <v>60000</v>
      </c>
      <c r="X352" s="197">
        <f t="shared" si="49"/>
        <v>60000</v>
      </c>
      <c r="Y352"/>
      <c r="Z352"/>
      <c r="AA352"/>
      <c r="AB352"/>
      <c r="AC352"/>
      <c r="AD352"/>
      <c r="AE352"/>
      <c r="AF352"/>
      <c r="AG352"/>
      <c r="AH352"/>
      <c r="AI352"/>
      <c r="AJ352"/>
      <c r="AK352"/>
      <c r="AL352"/>
      <c r="AM352"/>
      <c r="AN352"/>
      <c r="AO352"/>
      <c r="AP352"/>
      <c r="AQ352"/>
      <c r="AR352"/>
      <c r="AS352"/>
      <c r="AT352"/>
      <c r="AU352"/>
      <c r="AV352"/>
      <c r="AW352"/>
      <c r="AX352"/>
      <c r="AY352"/>
      <c r="AZ352"/>
      <c r="BA352"/>
      <c r="BB352"/>
      <c r="BC352" s="66"/>
    </row>
    <row r="353" spans="1:55" s="35" customFormat="1" ht="29.25" thickBot="1">
      <c r="A353"/>
      <c r="C353" s="38" t="s">
        <v>979</v>
      </c>
      <c r="D353" s="36" t="str">
        <f>+D351</f>
        <v>4.1.1.4.01</v>
      </c>
      <c r="E353" s="34" t="s">
        <v>2001</v>
      </c>
      <c r="F353" s="34" t="s">
        <v>2002</v>
      </c>
      <c r="G353" s="34"/>
      <c r="H353" s="34"/>
      <c r="I353" s="34"/>
      <c r="J353" s="317" t="s">
        <v>2003</v>
      </c>
      <c r="K353" s="34" t="str">
        <f>+K348</f>
        <v>nuevo</v>
      </c>
      <c r="L353" s="34">
        <v>1</v>
      </c>
      <c r="O353" s="34" t="str">
        <f t="shared" si="50"/>
        <v>ACTIVO FIJO</v>
      </c>
      <c r="P353" s="34"/>
      <c r="W353" s="196"/>
      <c r="X353" s="197">
        <f t="shared" si="49"/>
        <v>0</v>
      </c>
      <c r="Y353" s="56"/>
      <c r="Z353"/>
      <c r="AA353"/>
      <c r="AB353"/>
      <c r="AC353"/>
      <c r="AD353"/>
      <c r="AE353"/>
      <c r="AF353"/>
      <c r="AG353"/>
      <c r="AH353"/>
      <c r="AI353"/>
      <c r="AJ353"/>
      <c r="AK353"/>
      <c r="AL353"/>
      <c r="AM353"/>
      <c r="AN353"/>
      <c r="AO353"/>
      <c r="AP353"/>
      <c r="AQ353"/>
      <c r="AR353"/>
      <c r="AS353"/>
      <c r="AT353"/>
      <c r="AU353"/>
      <c r="AV353"/>
      <c r="AW353"/>
      <c r="AX353"/>
      <c r="AY353"/>
      <c r="AZ353"/>
      <c r="BA353"/>
      <c r="BB353"/>
      <c r="BC353" s="66"/>
    </row>
    <row r="354" spans="1:55" s="358" customFormat="1">
      <c r="A354" s="149"/>
      <c r="B354" s="148"/>
      <c r="C354" s="353"/>
      <c r="D354" s="354"/>
      <c r="E354" s="375" t="s">
        <v>2064</v>
      </c>
      <c r="F354" s="375"/>
      <c r="G354" s="375"/>
      <c r="H354" s="375"/>
      <c r="I354" s="375"/>
      <c r="J354" s="343"/>
      <c r="K354" s="343"/>
      <c r="L354" s="343"/>
      <c r="M354" s="148"/>
      <c r="N354" s="148"/>
      <c r="O354" s="343"/>
      <c r="P354" s="343"/>
      <c r="Q354" s="148"/>
      <c r="R354" s="148"/>
      <c r="S354" s="148"/>
      <c r="T354" s="148"/>
      <c r="U354" s="148"/>
      <c r="V354" s="148"/>
      <c r="W354" s="142"/>
      <c r="X354" s="143">
        <f t="shared" si="45"/>
        <v>0</v>
      </c>
      <c r="Y354" s="149"/>
      <c r="Z354" s="149"/>
      <c r="AA354" s="149"/>
      <c r="AB354" s="149"/>
      <c r="AC354" s="149"/>
      <c r="AD354" s="149"/>
      <c r="AE354" s="149"/>
      <c r="AF354" s="149"/>
      <c r="AG354" s="149"/>
      <c r="AH354" s="149"/>
      <c r="AI354" s="149"/>
      <c r="AJ354" s="149"/>
      <c r="AK354" s="149"/>
      <c r="AL354" s="149"/>
      <c r="AM354" s="149"/>
      <c r="AN354" s="149"/>
      <c r="AO354" s="149"/>
      <c r="AP354" s="149"/>
      <c r="AQ354" s="149"/>
      <c r="AR354" s="149"/>
      <c r="AS354" s="149"/>
      <c r="AT354" s="149"/>
      <c r="AU354" s="149"/>
      <c r="AV354" s="149"/>
      <c r="AW354" s="149"/>
      <c r="AX354" s="149"/>
      <c r="AY354" s="149"/>
      <c r="AZ354" s="149"/>
      <c r="BA354" s="149"/>
      <c r="BB354" s="149"/>
      <c r="BC354" s="357"/>
    </row>
    <row r="355" spans="1:55" s="35" customFormat="1" ht="29.25" thickBot="1">
      <c r="A355"/>
      <c r="C355" s="38" t="s">
        <v>980</v>
      </c>
      <c r="D355" s="36" t="str">
        <f>+D342</f>
        <v>4.1.1.4.01</v>
      </c>
      <c r="E355" s="34" t="s">
        <v>2065</v>
      </c>
      <c r="F355" s="34"/>
      <c r="G355" s="34"/>
      <c r="H355" s="34"/>
      <c r="I355" s="34"/>
      <c r="J355" s="317" t="str">
        <f>+J360</f>
        <v>PLATA</v>
      </c>
      <c r="K355" s="34"/>
      <c r="L355" s="34">
        <f>52+1</f>
        <v>53</v>
      </c>
      <c r="N355" s="48"/>
      <c r="O355" s="34"/>
      <c r="P355" s="34"/>
      <c r="W355" s="196">
        <v>1000</v>
      </c>
      <c r="X355" s="197">
        <f t="shared" si="45"/>
        <v>53000</v>
      </c>
      <c r="Y355"/>
      <c r="Z355"/>
      <c r="AA355"/>
      <c r="AB355"/>
      <c r="AC355"/>
      <c r="AD355"/>
      <c r="AE355"/>
      <c r="AF355"/>
      <c r="AG355"/>
      <c r="AH355"/>
      <c r="AI355"/>
      <c r="AJ355"/>
      <c r="AK355"/>
      <c r="AL355"/>
      <c r="AM355"/>
      <c r="AN355"/>
      <c r="AO355"/>
      <c r="AP355"/>
      <c r="AQ355"/>
      <c r="AR355"/>
      <c r="AS355"/>
      <c r="AT355"/>
      <c r="AU355"/>
      <c r="AV355"/>
      <c r="AW355"/>
      <c r="AX355"/>
      <c r="AY355"/>
      <c r="AZ355"/>
      <c r="BA355"/>
      <c r="BB355"/>
      <c r="BC355" s="66"/>
    </row>
    <row r="356" spans="1:55" s="358" customFormat="1" ht="29.25" thickBot="1">
      <c r="A356" s="149"/>
      <c r="B356" s="148"/>
      <c r="C356" s="353"/>
      <c r="D356" s="354"/>
      <c r="E356" s="375" t="s">
        <v>2066</v>
      </c>
      <c r="F356" s="375"/>
      <c r="G356" s="375"/>
      <c r="H356" s="375"/>
      <c r="I356" s="375"/>
      <c r="J356" s="343"/>
      <c r="K356" s="343"/>
      <c r="L356" s="343"/>
      <c r="M356" s="148"/>
      <c r="N356" s="148"/>
      <c r="O356" s="343"/>
      <c r="P356" s="343"/>
      <c r="Q356" s="148"/>
      <c r="R356" s="148"/>
      <c r="S356" s="148"/>
      <c r="T356" s="148"/>
      <c r="U356" s="148"/>
      <c r="V356" s="148"/>
      <c r="W356" s="142"/>
      <c r="X356" s="143">
        <f t="shared" si="45"/>
        <v>0</v>
      </c>
      <c r="Y356" s="149"/>
      <c r="Z356" s="149"/>
      <c r="AA356" s="149"/>
      <c r="AB356" s="149"/>
      <c r="AC356" s="149"/>
      <c r="AD356" s="149"/>
      <c r="AE356" s="149"/>
      <c r="AF356" s="149"/>
      <c r="AG356" s="149"/>
      <c r="AH356" s="149"/>
      <c r="AI356" s="149"/>
      <c r="AJ356" s="149"/>
      <c r="AK356" s="149"/>
      <c r="AL356" s="149"/>
      <c r="AM356" s="149"/>
      <c r="AN356" s="149"/>
      <c r="AO356" s="149"/>
      <c r="AP356" s="149"/>
      <c r="AQ356" s="149"/>
      <c r="AR356" s="149"/>
      <c r="AS356" s="149"/>
      <c r="AT356" s="149"/>
      <c r="AU356" s="149"/>
      <c r="AV356" s="149"/>
      <c r="AW356" s="149"/>
      <c r="AX356" s="149"/>
      <c r="AY356" s="149"/>
      <c r="AZ356" s="149"/>
      <c r="BA356" s="149"/>
      <c r="BB356" s="149"/>
      <c r="BC356" s="357"/>
    </row>
    <row r="357" spans="1:55" s="35" customFormat="1">
      <c r="A357"/>
      <c r="C357" s="38" t="s">
        <v>981</v>
      </c>
      <c r="D357" s="36" t="str">
        <f>+D344</f>
        <v>4.1.1.4.01</v>
      </c>
      <c r="E357" s="34" t="s">
        <v>2067</v>
      </c>
      <c r="F357" s="34"/>
      <c r="G357" s="34"/>
      <c r="H357" s="34"/>
      <c r="I357" s="34"/>
      <c r="J357" s="317" t="str">
        <f>+J175</f>
        <v>PLATA</v>
      </c>
      <c r="K357" s="34" t="str">
        <f>+K178</f>
        <v>nuevo</v>
      </c>
      <c r="L357" s="34">
        <v>17</v>
      </c>
      <c r="N357" s="48"/>
      <c r="O357" s="34" t="str">
        <f>+O347</f>
        <v>ACTIVO FIJO</v>
      </c>
      <c r="P357" s="34"/>
      <c r="W357" s="196">
        <f>+W356</f>
        <v>0</v>
      </c>
      <c r="X357" s="197">
        <f t="shared" ref="X357" si="51">+L357*W357</f>
        <v>0</v>
      </c>
      <c r="Y357" s="280"/>
      <c r="Z357"/>
      <c r="AA357"/>
      <c r="AB357"/>
      <c r="AC357"/>
      <c r="AD357"/>
      <c r="AE357"/>
      <c r="AF357"/>
      <c r="AG357"/>
      <c r="AH357"/>
      <c r="AI357"/>
      <c r="AJ357"/>
      <c r="AK357"/>
      <c r="AL357"/>
      <c r="AM357"/>
      <c r="AN357"/>
      <c r="AO357"/>
      <c r="AP357"/>
      <c r="AQ357"/>
      <c r="AR357"/>
      <c r="AS357"/>
      <c r="AT357"/>
      <c r="AU357"/>
      <c r="AV357"/>
      <c r="AW357"/>
      <c r="AX357"/>
      <c r="AY357"/>
      <c r="AZ357"/>
      <c r="BA357"/>
      <c r="BB357"/>
      <c r="BC357" s="66"/>
    </row>
    <row r="358" spans="1:55" s="35" customFormat="1">
      <c r="A358"/>
      <c r="C358" s="38" t="s">
        <v>982</v>
      </c>
      <c r="D358" s="36" t="str">
        <f>+D345</f>
        <v>4.1.1.4.01</v>
      </c>
      <c r="E358" s="34" t="s">
        <v>2069</v>
      </c>
      <c r="F358" s="34"/>
      <c r="G358" s="34"/>
      <c r="H358" s="34"/>
      <c r="I358" s="34"/>
      <c r="J358" s="317" t="str">
        <f t="shared" ref="J358:J372" si="52">+J176</f>
        <v>PLATA</v>
      </c>
      <c r="K358" s="34" t="str">
        <f>+K357</f>
        <v>nuevo</v>
      </c>
      <c r="L358" s="34">
        <v>29</v>
      </c>
      <c r="N358" s="48"/>
      <c r="O358" s="34" t="str">
        <f>+O348</f>
        <v>ACTIVO FIJO</v>
      </c>
      <c r="P358" s="34"/>
      <c r="W358" s="196">
        <f t="shared" ref="W358" si="53">+W357</f>
        <v>0</v>
      </c>
      <c r="X358" s="197">
        <f t="shared" ref="X358:X372" si="54">+L358*W358</f>
        <v>0</v>
      </c>
      <c r="Y358"/>
      <c r="Z358"/>
      <c r="AA358"/>
      <c r="AB358"/>
      <c r="AC358"/>
      <c r="AD358"/>
      <c r="AE358"/>
      <c r="AF358"/>
      <c r="AG358"/>
      <c r="AH358"/>
      <c r="AI358"/>
      <c r="AJ358"/>
      <c r="AK358"/>
      <c r="AL358"/>
      <c r="AM358"/>
      <c r="AN358"/>
      <c r="AO358"/>
      <c r="AP358"/>
      <c r="AQ358"/>
      <c r="AR358"/>
      <c r="AS358"/>
      <c r="AT358"/>
      <c r="AU358"/>
      <c r="AV358"/>
      <c r="AW358"/>
      <c r="AX358"/>
      <c r="AY358"/>
      <c r="AZ358"/>
      <c r="BA358"/>
      <c r="BB358"/>
      <c r="BC358" s="66"/>
    </row>
    <row r="359" spans="1:55" s="65" customFormat="1">
      <c r="A359"/>
      <c r="B359" s="35"/>
      <c r="C359" s="38" t="s">
        <v>983</v>
      </c>
      <c r="D359" s="36" t="str">
        <f>+D180</f>
        <v>4.1.1.4.01</v>
      </c>
      <c r="E359" s="34" t="s">
        <v>2303</v>
      </c>
      <c r="F359" s="34" t="s">
        <v>2304</v>
      </c>
      <c r="G359" s="34" t="s">
        <v>2305</v>
      </c>
      <c r="H359" s="34"/>
      <c r="I359" s="34"/>
      <c r="J359" s="317" t="str">
        <f t="shared" si="52"/>
        <v>PLATA</v>
      </c>
      <c r="K359" s="34" t="str">
        <f>+K180</f>
        <v>nuevo</v>
      </c>
      <c r="L359" s="34">
        <v>1</v>
      </c>
      <c r="M359" s="35"/>
      <c r="N359" s="35"/>
      <c r="O359" s="34" t="str">
        <f>+O177</f>
        <v>ACTIVO FIJO</v>
      </c>
      <c r="P359" s="34"/>
      <c r="Q359" s="35"/>
      <c r="R359" s="35"/>
      <c r="S359" s="35"/>
      <c r="T359" s="35"/>
      <c r="U359" s="35"/>
      <c r="V359" s="35"/>
      <c r="W359" s="196">
        <v>60000</v>
      </c>
      <c r="X359" s="197">
        <f t="shared" si="54"/>
        <v>60000</v>
      </c>
      <c r="Y359"/>
      <c r="Z359"/>
      <c r="AA359"/>
      <c r="AB359"/>
      <c r="AC359"/>
      <c r="AD359"/>
      <c r="AE359"/>
      <c r="AF359"/>
      <c r="AG359"/>
      <c r="AH359"/>
      <c r="AI359"/>
      <c r="AJ359"/>
      <c r="AK359"/>
      <c r="AL359"/>
      <c r="AM359"/>
      <c r="AN359"/>
      <c r="AO359"/>
      <c r="AP359"/>
      <c r="AQ359"/>
      <c r="AR359"/>
      <c r="AS359"/>
      <c r="AT359"/>
      <c r="AU359"/>
      <c r="AV359"/>
      <c r="AW359"/>
      <c r="AX359"/>
      <c r="AY359"/>
      <c r="AZ359"/>
      <c r="BA359"/>
      <c r="BB359"/>
      <c r="BC359" s="67"/>
    </row>
    <row r="360" spans="1:55" s="65" customFormat="1">
      <c r="A360"/>
      <c r="B360" s="35"/>
      <c r="C360" s="38" t="s">
        <v>984</v>
      </c>
      <c r="D360" s="36" t="s">
        <v>60</v>
      </c>
      <c r="E360" s="34" t="s">
        <v>2303</v>
      </c>
      <c r="F360" s="34" t="s">
        <v>2306</v>
      </c>
      <c r="G360" s="34" t="s">
        <v>2307</v>
      </c>
      <c r="H360" s="34"/>
      <c r="I360" s="34"/>
      <c r="J360" s="317" t="str">
        <f t="shared" si="52"/>
        <v>PLATA</v>
      </c>
      <c r="K360" s="34" t="str">
        <f>+K359</f>
        <v>nuevo</v>
      </c>
      <c r="L360" s="34">
        <v>4</v>
      </c>
      <c r="M360" s="35"/>
      <c r="N360" s="35"/>
      <c r="O360" s="34" t="str">
        <f>+O178</f>
        <v>ACTIVO FIJO</v>
      </c>
      <c r="P360" s="34"/>
      <c r="Q360" s="35"/>
      <c r="R360" s="35"/>
      <c r="S360" s="35"/>
      <c r="T360" s="35"/>
      <c r="U360" s="35"/>
      <c r="V360" s="35"/>
      <c r="W360" s="196"/>
      <c r="X360" s="197">
        <f t="shared" si="54"/>
        <v>0</v>
      </c>
      <c r="Y360"/>
      <c r="Z360"/>
      <c r="AA360"/>
      <c r="AB360"/>
      <c r="AC360"/>
      <c r="AD360"/>
      <c r="AE360"/>
      <c r="AF360"/>
      <c r="AG360"/>
      <c r="AH360"/>
      <c r="AI360"/>
      <c r="AJ360"/>
      <c r="AK360"/>
      <c r="AL360"/>
      <c r="AM360"/>
      <c r="AN360"/>
      <c r="AO360"/>
      <c r="AP360"/>
      <c r="AQ360"/>
      <c r="AR360"/>
      <c r="AS360"/>
      <c r="AT360"/>
      <c r="AU360"/>
      <c r="AV360"/>
      <c r="AW360"/>
      <c r="AX360"/>
      <c r="AY360"/>
      <c r="AZ360"/>
      <c r="BA360"/>
      <c r="BB360"/>
      <c r="BC360" s="67"/>
    </row>
    <row r="361" spans="1:55" s="65" customFormat="1">
      <c r="A361"/>
      <c r="B361" s="35"/>
      <c r="C361" s="38" t="s">
        <v>985</v>
      </c>
      <c r="D361" s="36" t="s">
        <v>60</v>
      </c>
      <c r="E361" s="34" t="s">
        <v>2303</v>
      </c>
      <c r="F361" s="34"/>
      <c r="G361" s="34" t="s">
        <v>2307</v>
      </c>
      <c r="H361" s="34"/>
      <c r="I361" s="34"/>
      <c r="J361" s="317" t="str">
        <f>+J359</f>
        <v>PLATA</v>
      </c>
      <c r="K361" s="34" t="str">
        <f>+K360</f>
        <v>nuevo</v>
      </c>
      <c r="L361" s="34">
        <v>2</v>
      </c>
      <c r="M361" s="35"/>
      <c r="N361" s="35"/>
      <c r="O361" s="34" t="str">
        <f>+O359</f>
        <v>ACTIVO FIJO</v>
      </c>
      <c r="P361" s="34"/>
      <c r="Q361" s="35"/>
      <c r="R361" s="35"/>
      <c r="S361" s="35"/>
      <c r="T361" s="35"/>
      <c r="U361" s="35"/>
      <c r="V361" s="35"/>
      <c r="W361" s="196"/>
      <c r="X361" s="197">
        <f t="shared" si="54"/>
        <v>0</v>
      </c>
      <c r="Y361"/>
      <c r="Z361"/>
      <c r="AA361"/>
      <c r="AB361"/>
      <c r="AC361"/>
      <c r="AD361"/>
      <c r="AE361"/>
      <c r="AF361"/>
      <c r="AG361"/>
      <c r="AH361"/>
      <c r="AI361"/>
      <c r="AJ361"/>
      <c r="AK361"/>
      <c r="AL361"/>
      <c r="AM361"/>
      <c r="AN361"/>
      <c r="AO361"/>
      <c r="AP361"/>
      <c r="AQ361"/>
      <c r="AR361"/>
      <c r="AS361"/>
      <c r="AT361"/>
      <c r="AU361"/>
      <c r="AV361"/>
      <c r="AW361"/>
      <c r="AX361"/>
      <c r="AY361"/>
      <c r="AZ361"/>
      <c r="BA361"/>
      <c r="BB361"/>
      <c r="BC361" s="67"/>
    </row>
    <row r="362" spans="1:55" s="65" customFormat="1">
      <c r="A362"/>
      <c r="B362" s="35"/>
      <c r="C362" s="38" t="s">
        <v>986</v>
      </c>
      <c r="D362" s="36" t="str">
        <f>+D183</f>
        <v>4.1.1.4.01</v>
      </c>
      <c r="E362" s="34" t="s">
        <v>2303</v>
      </c>
      <c r="F362" s="34"/>
      <c r="G362" s="34" t="s">
        <v>2323</v>
      </c>
      <c r="H362" s="34"/>
      <c r="I362" s="34"/>
      <c r="J362" s="317" t="str">
        <f t="shared" si="52"/>
        <v>PLATA</v>
      </c>
      <c r="K362" s="34" t="str">
        <f t="shared" ref="K362:K365" si="55">+K359</f>
        <v>nuevo</v>
      </c>
      <c r="L362" s="34">
        <v>1</v>
      </c>
      <c r="M362" s="35"/>
      <c r="N362" s="35"/>
      <c r="O362" s="34" t="str">
        <f>+O361</f>
        <v>ACTIVO FIJO</v>
      </c>
      <c r="P362" s="34"/>
      <c r="Q362" s="35"/>
      <c r="R362" s="35"/>
      <c r="S362" s="35"/>
      <c r="T362" s="35"/>
      <c r="U362" s="35"/>
      <c r="V362" s="35"/>
      <c r="W362" s="196"/>
      <c r="X362" s="197">
        <f t="shared" si="54"/>
        <v>0</v>
      </c>
      <c r="Y362"/>
      <c r="Z362"/>
      <c r="AA362"/>
      <c r="AB362"/>
      <c r="AC362"/>
      <c r="AD362"/>
      <c r="AE362"/>
      <c r="AF362"/>
      <c r="AG362"/>
      <c r="AH362"/>
      <c r="AI362"/>
      <c r="AJ362"/>
      <c r="AK362"/>
      <c r="AL362"/>
      <c r="AM362"/>
      <c r="AN362"/>
      <c r="AO362"/>
      <c r="AP362"/>
      <c r="AQ362"/>
      <c r="AR362"/>
      <c r="AS362"/>
      <c r="AT362"/>
      <c r="AU362"/>
      <c r="AV362"/>
      <c r="AW362"/>
      <c r="AX362"/>
      <c r="AY362"/>
      <c r="AZ362"/>
      <c r="BA362"/>
      <c r="BB362"/>
      <c r="BC362" s="67"/>
    </row>
    <row r="363" spans="1:55" s="65" customFormat="1">
      <c r="A363"/>
      <c r="B363" s="35"/>
      <c r="C363" s="38" t="s">
        <v>987</v>
      </c>
      <c r="D363" s="36" t="s">
        <v>60</v>
      </c>
      <c r="E363" s="34" t="s">
        <v>2303</v>
      </c>
      <c r="F363" s="34"/>
      <c r="G363" s="34" t="s">
        <v>2324</v>
      </c>
      <c r="H363" s="34"/>
      <c r="I363" s="34"/>
      <c r="J363" s="317" t="str">
        <f t="shared" si="52"/>
        <v>PLATA</v>
      </c>
      <c r="K363" s="34" t="str">
        <f t="shared" si="55"/>
        <v>nuevo</v>
      </c>
      <c r="L363" s="34">
        <v>4</v>
      </c>
      <c r="M363" s="35"/>
      <c r="N363" s="35"/>
      <c r="O363" s="34" t="str">
        <f t="shared" ref="O363" si="56">+O362</f>
        <v>ACTIVO FIJO</v>
      </c>
      <c r="P363" s="34"/>
      <c r="Q363" s="35"/>
      <c r="R363" s="35"/>
      <c r="S363" s="35"/>
      <c r="T363" s="35"/>
      <c r="U363" s="35"/>
      <c r="V363" s="35"/>
      <c r="W363" s="196"/>
      <c r="X363" s="197">
        <f t="shared" si="54"/>
        <v>0</v>
      </c>
      <c r="Y363"/>
      <c r="Z363"/>
      <c r="AA363"/>
      <c r="AB363"/>
      <c r="AC363"/>
      <c r="AD363"/>
      <c r="AE363"/>
      <c r="AF363"/>
      <c r="AG363"/>
      <c r="AH363"/>
      <c r="AI363"/>
      <c r="AJ363"/>
      <c r="AK363"/>
      <c r="AL363"/>
      <c r="AM363"/>
      <c r="AN363"/>
      <c r="AO363"/>
      <c r="AP363"/>
      <c r="AQ363"/>
      <c r="AR363"/>
      <c r="AS363"/>
      <c r="AT363"/>
      <c r="AU363"/>
      <c r="AV363"/>
      <c r="AW363"/>
      <c r="AX363"/>
      <c r="AY363"/>
      <c r="AZ363"/>
      <c r="BA363"/>
      <c r="BB363"/>
      <c r="BC363" s="67"/>
    </row>
    <row r="364" spans="1:55" s="65" customFormat="1">
      <c r="A364"/>
      <c r="B364" s="35"/>
      <c r="C364" s="38" t="s">
        <v>988</v>
      </c>
      <c r="D364" s="36" t="s">
        <v>60</v>
      </c>
      <c r="E364" s="34" t="s">
        <v>2303</v>
      </c>
      <c r="F364" s="34"/>
      <c r="G364" s="34" t="s">
        <v>2323</v>
      </c>
      <c r="H364" s="34"/>
      <c r="I364" s="34"/>
      <c r="J364" s="317" t="str">
        <f t="shared" si="52"/>
        <v>PLATA</v>
      </c>
      <c r="K364" s="34" t="str">
        <f t="shared" si="55"/>
        <v>nuevo</v>
      </c>
      <c r="L364" s="34">
        <v>1</v>
      </c>
      <c r="M364" s="35"/>
      <c r="N364" s="35"/>
      <c r="O364" s="34" t="str">
        <f>+O363</f>
        <v>ACTIVO FIJO</v>
      </c>
      <c r="P364" s="34"/>
      <c r="Q364" s="35"/>
      <c r="R364" s="35"/>
      <c r="S364" s="35"/>
      <c r="T364" s="35"/>
      <c r="U364" s="35"/>
      <c r="V364" s="35"/>
      <c r="W364" s="196"/>
      <c r="X364" s="197">
        <f t="shared" si="54"/>
        <v>0</v>
      </c>
      <c r="Y364" s="284">
        <f>+Y337</f>
        <v>60000</v>
      </c>
      <c r="Z364"/>
      <c r="AA364"/>
      <c r="AB364"/>
      <c r="AC364"/>
      <c r="AD364"/>
      <c r="AE364"/>
      <c r="AF364"/>
      <c r="AG364"/>
      <c r="AH364"/>
      <c r="AI364"/>
      <c r="AJ364"/>
      <c r="AK364"/>
      <c r="AL364"/>
      <c r="AM364"/>
      <c r="AN364"/>
      <c r="AO364"/>
      <c r="AP364"/>
      <c r="AQ364"/>
      <c r="AR364"/>
      <c r="AS364"/>
      <c r="AT364"/>
      <c r="AU364"/>
      <c r="AV364"/>
      <c r="AW364"/>
      <c r="AX364"/>
      <c r="AY364"/>
      <c r="AZ364"/>
      <c r="BA364"/>
      <c r="BB364"/>
      <c r="BC364" s="67"/>
    </row>
    <row r="365" spans="1:55" s="35" customFormat="1">
      <c r="A365"/>
      <c r="C365" s="38" t="s">
        <v>989</v>
      </c>
      <c r="D365" s="36" t="str">
        <f>+D186</f>
        <v>4.1.1.4.01</v>
      </c>
      <c r="E365" s="34" t="s">
        <v>2303</v>
      </c>
      <c r="F365" s="34"/>
      <c r="G365" s="34" t="s">
        <v>2327</v>
      </c>
      <c r="H365" s="34"/>
      <c r="I365" s="34"/>
      <c r="J365" s="317" t="str">
        <f t="shared" si="52"/>
        <v>PLATA</v>
      </c>
      <c r="K365" s="34" t="str">
        <f t="shared" si="55"/>
        <v>nuevo</v>
      </c>
      <c r="L365" s="34">
        <v>1</v>
      </c>
      <c r="O365" s="34" t="str">
        <f>+O364</f>
        <v>ACTIVO FIJO</v>
      </c>
      <c r="P365" s="34"/>
      <c r="W365" s="196"/>
      <c r="X365" s="197">
        <f t="shared" si="54"/>
        <v>0</v>
      </c>
      <c r="Y365"/>
      <c r="Z365"/>
      <c r="AA365"/>
      <c r="AB365"/>
      <c r="AC365" s="66"/>
    </row>
    <row r="366" spans="1:55" s="35" customFormat="1">
      <c r="A366"/>
      <c r="C366" s="38" t="s">
        <v>990</v>
      </c>
      <c r="D366" s="36" t="s">
        <v>60</v>
      </c>
      <c r="E366" s="34" t="s">
        <v>2303</v>
      </c>
      <c r="F366" s="34"/>
      <c r="G366" s="34"/>
      <c r="H366" s="34"/>
      <c r="I366" s="34"/>
      <c r="J366" s="317" t="str">
        <f t="shared" si="52"/>
        <v>PLATA</v>
      </c>
      <c r="K366" s="34" t="str">
        <f t="shared" ref="K366" si="57">+K363</f>
        <v>nuevo</v>
      </c>
      <c r="L366" s="34">
        <v>2</v>
      </c>
      <c r="N366" s="48"/>
      <c r="O366" s="34" t="str">
        <f>+O364</f>
        <v>ACTIVO FIJO</v>
      </c>
      <c r="P366" s="34"/>
      <c r="W366" s="196"/>
      <c r="X366" s="197">
        <f t="shared" si="54"/>
        <v>0</v>
      </c>
      <c r="Y366"/>
      <c r="Z366"/>
      <c r="AA366"/>
      <c r="AB366"/>
      <c r="AC366" s="66"/>
    </row>
    <row r="367" spans="1:55" s="35" customFormat="1">
      <c r="A367"/>
      <c r="C367" s="38" t="s">
        <v>991</v>
      </c>
      <c r="D367" s="36" t="s">
        <v>60</v>
      </c>
      <c r="E367" s="34" t="s">
        <v>2303</v>
      </c>
      <c r="F367" s="34"/>
      <c r="G367" s="34"/>
      <c r="H367" s="34"/>
      <c r="I367" s="34"/>
      <c r="J367" s="317" t="str">
        <f t="shared" si="52"/>
        <v>PLATA</v>
      </c>
      <c r="K367" s="34" t="str">
        <f t="shared" ref="K367" si="58">+K364</f>
        <v>nuevo</v>
      </c>
      <c r="L367" s="34">
        <v>2</v>
      </c>
      <c r="N367" s="48"/>
      <c r="O367" s="34" t="str">
        <f>+O366</f>
        <v>ACTIVO FIJO</v>
      </c>
      <c r="P367" s="34"/>
      <c r="W367" s="196"/>
      <c r="X367" s="197">
        <f t="shared" si="54"/>
        <v>0</v>
      </c>
      <c r="Y367"/>
      <c r="Z367"/>
      <c r="AA367"/>
      <c r="AB367"/>
      <c r="AC367" s="66"/>
    </row>
    <row r="368" spans="1:55" s="35" customFormat="1">
      <c r="A368"/>
      <c r="C368" s="38" t="s">
        <v>992</v>
      </c>
      <c r="D368" s="36" t="str">
        <f>+D189</f>
        <v>4.1.1.4.01</v>
      </c>
      <c r="E368" s="34" t="s">
        <v>2303</v>
      </c>
      <c r="F368" s="34"/>
      <c r="G368" s="34" t="s">
        <v>2410</v>
      </c>
      <c r="H368" s="34"/>
      <c r="I368" s="34"/>
      <c r="J368" s="317" t="str">
        <f t="shared" si="52"/>
        <v>PLATA</v>
      </c>
      <c r="K368" s="34" t="str">
        <f t="shared" ref="K368" si="59">+K365</f>
        <v>nuevo</v>
      </c>
      <c r="L368" s="34">
        <v>1</v>
      </c>
      <c r="N368" s="48"/>
      <c r="O368" s="34" t="str">
        <f t="shared" ref="O368" si="60">+O367</f>
        <v>ACTIVO FIJO</v>
      </c>
      <c r="P368" s="34"/>
      <c r="W368" s="196"/>
      <c r="X368" s="197">
        <f t="shared" si="54"/>
        <v>0</v>
      </c>
      <c r="Y368"/>
      <c r="Z368"/>
      <c r="AA368"/>
      <c r="AB368"/>
      <c r="AC368" s="66"/>
    </row>
    <row r="369" spans="1:55" s="35" customFormat="1">
      <c r="A369"/>
      <c r="C369" s="38" t="s">
        <v>993</v>
      </c>
      <c r="D369" s="36" t="str">
        <f>+D190</f>
        <v>4.1.1.4.01</v>
      </c>
      <c r="E369" s="34" t="s">
        <v>2303</v>
      </c>
      <c r="F369" s="34"/>
      <c r="G369" s="34" t="s">
        <v>2410</v>
      </c>
      <c r="H369" s="34"/>
      <c r="I369" s="34"/>
      <c r="J369" s="317" t="str">
        <f t="shared" si="52"/>
        <v>PLATA</v>
      </c>
      <c r="K369" s="34" t="str">
        <f>+K190</f>
        <v>nuevo</v>
      </c>
      <c r="L369" s="34">
        <v>1</v>
      </c>
      <c r="N369" s="48"/>
      <c r="O369" s="34" t="str">
        <f>+O368</f>
        <v>ACTIVO FIJO</v>
      </c>
      <c r="P369" s="34"/>
      <c r="W369" s="196"/>
      <c r="X369" s="197">
        <f t="shared" si="54"/>
        <v>0</v>
      </c>
      <c r="Y369"/>
      <c r="Z369"/>
      <c r="AA369"/>
      <c r="AB369"/>
      <c r="AC369" s="66"/>
    </row>
    <row r="370" spans="1:55" s="35" customFormat="1" ht="29.25" thickBot="1">
      <c r="A370"/>
      <c r="C370" s="38" t="s">
        <v>994</v>
      </c>
      <c r="D370" s="36" t="s">
        <v>60</v>
      </c>
      <c r="E370" s="34" t="s">
        <v>2303</v>
      </c>
      <c r="F370" s="34"/>
      <c r="G370" s="34" t="s">
        <v>2411</v>
      </c>
      <c r="H370" s="34"/>
      <c r="I370" s="34"/>
      <c r="J370" s="317" t="str">
        <f t="shared" si="52"/>
        <v>PLATA</v>
      </c>
      <c r="K370" s="34" t="str">
        <f>+K369</f>
        <v>nuevo</v>
      </c>
      <c r="L370" s="34">
        <v>1</v>
      </c>
      <c r="N370" s="48"/>
      <c r="O370" s="34" t="str">
        <f>+O369</f>
        <v>ACTIVO FIJO</v>
      </c>
      <c r="P370" s="34"/>
      <c r="W370" s="196"/>
      <c r="X370" s="197">
        <f t="shared" si="54"/>
        <v>0</v>
      </c>
      <c r="Y370" s="56"/>
      <c r="Z370"/>
      <c r="AA370"/>
      <c r="AB370"/>
      <c r="AC370" s="66"/>
    </row>
    <row r="371" spans="1:55" s="65" customFormat="1" ht="25.5" customHeight="1">
      <c r="A371"/>
      <c r="B371" s="35"/>
      <c r="C371" s="38" t="s">
        <v>995</v>
      </c>
      <c r="D371" s="36" t="s">
        <v>60</v>
      </c>
      <c r="E371" s="34" t="s">
        <v>2303</v>
      </c>
      <c r="F371" s="34"/>
      <c r="G371" s="34" t="s">
        <v>2324</v>
      </c>
      <c r="H371" s="34"/>
      <c r="I371" s="34"/>
      <c r="J371" s="317" t="str">
        <f t="shared" si="52"/>
        <v>PLATA</v>
      </c>
      <c r="K371" s="34" t="str">
        <f>+K370</f>
        <v>nuevo</v>
      </c>
      <c r="L371" s="34">
        <v>1</v>
      </c>
      <c r="M371" s="35"/>
      <c r="N371" s="48"/>
      <c r="O371" s="34" t="str">
        <f t="shared" ref="O371:O372" si="61">+O370</f>
        <v>ACTIVO FIJO</v>
      </c>
      <c r="P371" s="34"/>
      <c r="Q371" s="35"/>
      <c r="R371" s="35"/>
      <c r="S371" s="35"/>
      <c r="T371" s="35"/>
      <c r="U371" s="35"/>
      <c r="V371" s="35"/>
      <c r="W371" s="196"/>
      <c r="X371" s="197">
        <f t="shared" si="54"/>
        <v>0</v>
      </c>
      <c r="Y371"/>
      <c r="Z371"/>
      <c r="AA371"/>
      <c r="AB371"/>
      <c r="AC371"/>
      <c r="AD371"/>
      <c r="AE371"/>
      <c r="AF371"/>
      <c r="AG371"/>
      <c r="AH371"/>
      <c r="AI371"/>
      <c r="AJ371"/>
      <c r="AK371"/>
      <c r="AL371"/>
      <c r="AM371"/>
      <c r="AN371"/>
      <c r="AO371"/>
      <c r="AP371"/>
      <c r="AQ371"/>
      <c r="AR371"/>
      <c r="AS371"/>
      <c r="AT371"/>
      <c r="AU371"/>
      <c r="AV371"/>
      <c r="AW371"/>
      <c r="AX371"/>
      <c r="AY371"/>
      <c r="AZ371"/>
      <c r="BA371"/>
      <c r="BB371"/>
      <c r="BC371" s="67"/>
    </row>
    <row r="372" spans="1:55" s="65" customFormat="1" ht="25.5" customHeight="1">
      <c r="A372"/>
      <c r="B372" s="35"/>
      <c r="C372" s="38" t="s">
        <v>996</v>
      </c>
      <c r="D372" s="36" t="s">
        <v>60</v>
      </c>
      <c r="E372" s="34" t="s">
        <v>2303</v>
      </c>
      <c r="F372" s="34"/>
      <c r="G372" s="34" t="s">
        <v>2323</v>
      </c>
      <c r="H372" s="34"/>
      <c r="I372" s="34"/>
      <c r="J372" s="317" t="str">
        <f t="shared" si="52"/>
        <v>PLATA</v>
      </c>
      <c r="K372" s="34" t="str">
        <f>+K371</f>
        <v>nuevo</v>
      </c>
      <c r="L372" s="34">
        <v>1</v>
      </c>
      <c r="M372" s="35"/>
      <c r="N372" s="48"/>
      <c r="O372" s="34" t="str">
        <f t="shared" si="61"/>
        <v>ACTIVO FIJO</v>
      </c>
      <c r="P372" s="34"/>
      <c r="Q372" s="35"/>
      <c r="R372" s="35"/>
      <c r="S372" s="35"/>
      <c r="T372" s="35"/>
      <c r="U372" s="35"/>
      <c r="V372" s="35"/>
      <c r="W372" s="196"/>
      <c r="X372" s="197">
        <f t="shared" si="54"/>
        <v>0</v>
      </c>
      <c r="Y372"/>
      <c r="Z372"/>
      <c r="AA372"/>
      <c r="AB372"/>
      <c r="AC372"/>
      <c r="AD372"/>
      <c r="AE372"/>
      <c r="AF372"/>
      <c r="AG372"/>
      <c r="AH372"/>
      <c r="AI372"/>
      <c r="AJ372"/>
      <c r="AK372"/>
      <c r="AL372"/>
      <c r="AM372"/>
      <c r="AN372"/>
      <c r="AO372"/>
      <c r="AP372"/>
      <c r="AQ372"/>
      <c r="AR372"/>
      <c r="AS372"/>
      <c r="AT372"/>
      <c r="AU372"/>
      <c r="AV372"/>
      <c r="AW372"/>
      <c r="AX372"/>
      <c r="AY372"/>
      <c r="AZ372"/>
      <c r="BA372"/>
      <c r="BB372"/>
      <c r="BC372" s="67"/>
    </row>
    <row r="373" spans="1:55" s="360" customFormat="1" ht="29.25" thickBot="1">
      <c r="A373" s="149"/>
      <c r="B373" s="375" t="s">
        <v>2309</v>
      </c>
      <c r="C373" s="375"/>
      <c r="D373" s="375"/>
      <c r="E373" s="375"/>
      <c r="F373" s="375"/>
      <c r="G373" s="375"/>
      <c r="H373" s="375"/>
      <c r="I373" s="375"/>
      <c r="J373" s="375"/>
      <c r="K373" s="375"/>
      <c r="L373" s="375"/>
      <c r="M373" s="375"/>
      <c r="N373" s="375"/>
      <c r="O373" s="343"/>
      <c r="P373" s="343"/>
      <c r="Q373" s="148"/>
      <c r="R373" s="148"/>
      <c r="S373" s="148"/>
      <c r="T373" s="148"/>
      <c r="U373" s="148"/>
      <c r="V373" s="148"/>
      <c r="W373" s="142"/>
      <c r="X373" s="143">
        <f t="shared" si="45"/>
        <v>0</v>
      </c>
      <c r="Y373" s="149"/>
      <c r="Z373" s="149"/>
      <c r="AA373" s="149"/>
      <c r="AB373" s="149"/>
      <c r="AC373" s="149"/>
      <c r="AD373" s="149"/>
      <c r="AE373" s="149"/>
      <c r="AF373" s="149"/>
      <c r="AG373" s="149"/>
      <c r="AH373" s="149"/>
      <c r="AI373" s="149"/>
      <c r="AJ373" s="149"/>
      <c r="AK373" s="149"/>
      <c r="AL373" s="149"/>
      <c r="AM373" s="149"/>
      <c r="AN373" s="149"/>
      <c r="AO373" s="149"/>
      <c r="AP373" s="149"/>
      <c r="AQ373" s="149"/>
      <c r="AR373" s="149"/>
      <c r="AS373" s="149"/>
      <c r="AT373" s="149"/>
      <c r="AU373" s="149"/>
      <c r="AV373" s="149"/>
      <c r="AW373" s="149"/>
      <c r="AX373" s="149"/>
      <c r="AY373" s="149"/>
      <c r="AZ373" s="149"/>
      <c r="BA373" s="149"/>
      <c r="BB373" s="149"/>
      <c r="BC373" s="359"/>
    </row>
    <row r="374" spans="1:55" s="35" customFormat="1">
      <c r="A374"/>
      <c r="C374" s="38" t="s">
        <v>997</v>
      </c>
      <c r="D374" s="36" t="str">
        <f>+D345</f>
        <v>4.1.1.4.01</v>
      </c>
      <c r="E374" s="34" t="s">
        <v>2072</v>
      </c>
      <c r="F374" s="34"/>
      <c r="G374" s="34"/>
      <c r="H374" s="34"/>
      <c r="I374" s="34"/>
      <c r="J374" s="317" t="s">
        <v>1134</v>
      </c>
      <c r="K374" s="34"/>
      <c r="L374" s="34">
        <v>1</v>
      </c>
      <c r="N374" s="48"/>
      <c r="O374" s="34" t="str">
        <f>+O351</f>
        <v>ACTIVO FIJO</v>
      </c>
      <c r="P374" s="34"/>
      <c r="W374" s="196">
        <v>5000</v>
      </c>
      <c r="X374" s="197">
        <f t="shared" si="45"/>
        <v>5000</v>
      </c>
      <c r="Y374" s="280"/>
      <c r="Z374"/>
      <c r="AA374"/>
      <c r="AB374"/>
      <c r="AC374"/>
      <c r="AD374"/>
      <c r="AE374"/>
      <c r="AF374"/>
      <c r="AG374"/>
      <c r="AH374"/>
      <c r="AI374"/>
      <c r="AJ374"/>
      <c r="AK374"/>
      <c r="AL374"/>
      <c r="AM374"/>
      <c r="AN374"/>
      <c r="AO374"/>
      <c r="AP374"/>
      <c r="AQ374"/>
      <c r="AR374"/>
      <c r="AS374"/>
      <c r="AT374"/>
      <c r="AU374"/>
      <c r="AV374"/>
      <c r="AW374"/>
      <c r="AX374"/>
      <c r="AY374"/>
      <c r="AZ374"/>
      <c r="BA374"/>
      <c r="BB374"/>
      <c r="BC374" s="66"/>
    </row>
    <row r="375" spans="1:55" s="35" customFormat="1">
      <c r="A375"/>
      <c r="C375" s="38" t="s">
        <v>998</v>
      </c>
      <c r="D375" s="36" t="str">
        <f>+D348</f>
        <v>4.1.1.4.01</v>
      </c>
      <c r="E375" s="34" t="s">
        <v>2073</v>
      </c>
      <c r="F375" s="34"/>
      <c r="G375" s="34"/>
      <c r="H375" s="34"/>
      <c r="I375" s="34"/>
      <c r="J375" s="317" t="str">
        <f>+J374</f>
        <v>METAL</v>
      </c>
      <c r="K375" s="34"/>
      <c r="L375" s="34">
        <v>6</v>
      </c>
      <c r="N375" s="48"/>
      <c r="O375" s="34" t="str">
        <f>+O350</f>
        <v>ACTIVO FIJO</v>
      </c>
      <c r="P375" s="34"/>
      <c r="W375" s="196">
        <v>5000</v>
      </c>
      <c r="X375" s="197">
        <f t="shared" si="45"/>
        <v>30000</v>
      </c>
      <c r="Y375"/>
      <c r="Z375"/>
      <c r="AA375"/>
      <c r="AB375"/>
      <c r="AC375"/>
      <c r="AD375"/>
      <c r="AE375"/>
      <c r="AF375"/>
      <c r="AG375"/>
      <c r="AH375"/>
      <c r="AI375"/>
      <c r="AJ375"/>
      <c r="AK375"/>
      <c r="AL375"/>
      <c r="AM375"/>
      <c r="AN375"/>
      <c r="AO375"/>
      <c r="AP375"/>
      <c r="AQ375"/>
      <c r="AR375"/>
      <c r="AS375"/>
      <c r="AT375"/>
      <c r="AU375"/>
      <c r="AV375"/>
      <c r="AW375"/>
      <c r="AX375"/>
      <c r="AY375"/>
      <c r="AZ375"/>
      <c r="BA375"/>
      <c r="BB375"/>
      <c r="BC375" s="66"/>
    </row>
    <row r="376" spans="1:55" s="35" customFormat="1">
      <c r="A376"/>
      <c r="C376" s="38" t="s">
        <v>999</v>
      </c>
      <c r="D376" s="36" t="str">
        <f>+D374</f>
        <v>4.1.1.4.01</v>
      </c>
      <c r="E376" s="34" t="s">
        <v>2074</v>
      </c>
      <c r="F376" s="34"/>
      <c r="G376" s="34"/>
      <c r="H376" s="34"/>
      <c r="I376" s="34"/>
      <c r="J376" s="317" t="str">
        <f>+J374</f>
        <v>METAL</v>
      </c>
      <c r="K376" s="34"/>
      <c r="L376" s="34">
        <v>1</v>
      </c>
      <c r="N376" s="48"/>
      <c r="O376" s="34" t="str">
        <f>+O375</f>
        <v>ACTIVO FIJO</v>
      </c>
      <c r="P376" s="34"/>
      <c r="W376" s="196">
        <v>5000</v>
      </c>
      <c r="X376" s="197">
        <f t="shared" si="45"/>
        <v>5000</v>
      </c>
      <c r="Y376" s="284">
        <f>+Y364</f>
        <v>60000</v>
      </c>
      <c r="Z376"/>
      <c r="AA376"/>
      <c r="AB376"/>
      <c r="AC376"/>
      <c r="AD376"/>
      <c r="AE376"/>
      <c r="AF376"/>
      <c r="AG376"/>
      <c r="AH376"/>
      <c r="AI376"/>
      <c r="AJ376"/>
      <c r="AK376"/>
      <c r="AL376"/>
      <c r="AM376"/>
      <c r="AN376"/>
      <c r="AO376"/>
      <c r="AP376"/>
      <c r="AQ376"/>
      <c r="AR376"/>
      <c r="AS376"/>
      <c r="AT376"/>
      <c r="AU376"/>
      <c r="AV376"/>
      <c r="AW376"/>
      <c r="AX376"/>
      <c r="AY376"/>
      <c r="AZ376"/>
      <c r="BA376"/>
      <c r="BB376"/>
      <c r="BC376" s="66"/>
    </row>
    <row r="377" spans="1:55" s="35" customFormat="1">
      <c r="A377"/>
      <c r="C377" s="38" t="s">
        <v>1000</v>
      </c>
      <c r="D377" s="36" t="str">
        <f>+D375</f>
        <v>4.1.1.4.01</v>
      </c>
      <c r="E377" s="34" t="s">
        <v>2075</v>
      </c>
      <c r="F377" s="34"/>
      <c r="G377" s="34"/>
      <c r="H377" s="34"/>
      <c r="I377" s="34"/>
      <c r="J377" s="317" t="str">
        <f>+J375</f>
        <v>METAL</v>
      </c>
      <c r="K377" s="34"/>
      <c r="L377" s="34">
        <v>3</v>
      </c>
      <c r="N377" s="48"/>
      <c r="O377" s="34" t="str">
        <f>+O375</f>
        <v>ACTIVO FIJO</v>
      </c>
      <c r="P377" s="34"/>
      <c r="W377" s="196">
        <v>5000</v>
      </c>
      <c r="X377" s="197">
        <f t="shared" si="45"/>
        <v>15000</v>
      </c>
      <c r="Y377"/>
      <c r="Z377"/>
      <c r="AA377"/>
      <c r="AB377"/>
      <c r="AC377"/>
      <c r="AD377"/>
      <c r="AE377"/>
      <c r="AF377"/>
      <c r="AG377"/>
      <c r="AH377"/>
      <c r="AI377"/>
      <c r="AJ377"/>
      <c r="AK377"/>
      <c r="AL377"/>
      <c r="AM377"/>
      <c r="AN377"/>
      <c r="AO377"/>
      <c r="AP377"/>
      <c r="AQ377"/>
      <c r="AR377"/>
      <c r="AS377"/>
      <c r="AT377"/>
      <c r="AU377"/>
      <c r="AV377"/>
      <c r="AW377"/>
      <c r="AX377"/>
      <c r="AY377"/>
      <c r="AZ377"/>
      <c r="BA377"/>
      <c r="BB377"/>
      <c r="BC377" s="66"/>
    </row>
    <row r="378" spans="1:55" s="35" customFormat="1" ht="29.25" thickBot="1">
      <c r="A378"/>
      <c r="C378" s="38" t="s">
        <v>1001</v>
      </c>
      <c r="D378" s="36" t="str">
        <f>+D351</f>
        <v>4.1.1.4.01</v>
      </c>
      <c r="E378" s="34" t="s">
        <v>2076</v>
      </c>
      <c r="F378" s="34"/>
      <c r="G378" s="34"/>
      <c r="H378" s="34"/>
      <c r="I378" s="34"/>
      <c r="J378" s="317" t="str">
        <f>+J375</f>
        <v>METAL</v>
      </c>
      <c r="K378" s="34"/>
      <c r="L378" s="34">
        <v>1</v>
      </c>
      <c r="N378" s="48"/>
      <c r="O378" s="34" t="str">
        <f>+O376</f>
        <v>ACTIVO FIJO</v>
      </c>
      <c r="P378" s="34"/>
      <c r="W378" s="196">
        <v>5000</v>
      </c>
      <c r="X378" s="197">
        <f t="shared" si="45"/>
        <v>5000</v>
      </c>
      <c r="Y378" s="56"/>
      <c r="Z378"/>
      <c r="AA378"/>
      <c r="AB378"/>
      <c r="AC378"/>
      <c r="AD378"/>
      <c r="AE378"/>
      <c r="AF378"/>
      <c r="AG378"/>
      <c r="AH378"/>
      <c r="AI378"/>
      <c r="AJ378"/>
      <c r="AK378"/>
      <c r="AL378"/>
      <c r="AM378"/>
      <c r="AN378"/>
      <c r="AO378"/>
      <c r="AP378"/>
      <c r="AQ378"/>
      <c r="AR378"/>
      <c r="AS378"/>
      <c r="AT378"/>
      <c r="AU378"/>
      <c r="AV378"/>
      <c r="AW378"/>
      <c r="AX378"/>
      <c r="AY378"/>
      <c r="AZ378"/>
      <c r="BA378"/>
      <c r="BB378"/>
      <c r="BC378" s="66"/>
    </row>
    <row r="379" spans="1:55" s="360" customFormat="1" ht="29.25" thickBot="1">
      <c r="A379" s="149"/>
      <c r="B379" s="375" t="s">
        <v>2309</v>
      </c>
      <c r="C379" s="375"/>
      <c r="D379" s="375"/>
      <c r="E379" s="375"/>
      <c r="F379" s="375"/>
      <c r="G379" s="375"/>
      <c r="H379" s="375"/>
      <c r="I379" s="375"/>
      <c r="J379" s="375"/>
      <c r="K379" s="375"/>
      <c r="L379" s="375"/>
      <c r="M379" s="375"/>
      <c r="N379" s="375"/>
      <c r="O379" s="343"/>
      <c r="P379" s="343"/>
      <c r="Q379" s="148"/>
      <c r="R379" s="148"/>
      <c r="S379" s="148"/>
      <c r="T379" s="148"/>
      <c r="U379" s="148"/>
      <c r="V379" s="148"/>
      <c r="W379" s="142"/>
      <c r="X379" s="143">
        <f t="shared" ref="X379" si="62">+W379*L379</f>
        <v>0</v>
      </c>
      <c r="Y379" s="149"/>
      <c r="Z379" s="149"/>
      <c r="AA379" s="149"/>
      <c r="AB379" s="149"/>
      <c r="AC379" s="149"/>
      <c r="AD379" s="149"/>
      <c r="AE379" s="149"/>
      <c r="AF379" s="149"/>
      <c r="AG379" s="149"/>
      <c r="AH379" s="149"/>
      <c r="AI379" s="149"/>
      <c r="AJ379" s="149"/>
      <c r="AK379" s="149"/>
      <c r="AL379" s="149"/>
      <c r="AM379" s="149"/>
      <c r="AN379" s="149"/>
      <c r="AO379" s="149"/>
      <c r="AP379" s="149"/>
      <c r="AQ379" s="149"/>
      <c r="AR379" s="149"/>
      <c r="AS379" s="149"/>
      <c r="AT379" s="149"/>
      <c r="AU379" s="149"/>
      <c r="AV379" s="149"/>
      <c r="AW379" s="149"/>
      <c r="AX379" s="149"/>
      <c r="AY379" s="149"/>
      <c r="AZ379" s="149"/>
      <c r="BA379" s="149"/>
      <c r="BB379" s="149"/>
      <c r="BC379" s="359"/>
    </row>
    <row r="380" spans="1:55" s="35" customFormat="1">
      <c r="A380"/>
      <c r="C380" s="38" t="s">
        <v>1002</v>
      </c>
      <c r="D380" s="36" t="str">
        <f>+D353</f>
        <v>4.1.1.4.01</v>
      </c>
      <c r="E380" s="34" t="s">
        <v>1923</v>
      </c>
      <c r="F380" s="34" t="s">
        <v>1922</v>
      </c>
      <c r="G380" s="34" t="s">
        <v>2302</v>
      </c>
      <c r="H380" s="34"/>
      <c r="I380" s="34"/>
      <c r="J380" s="317" t="s">
        <v>1134</v>
      </c>
      <c r="K380" s="34"/>
      <c r="L380" s="34">
        <f>SUM(B374:N379)</f>
        <v>12</v>
      </c>
      <c r="N380" s="48"/>
      <c r="O380" s="34" t="str">
        <f>+O357</f>
        <v>ACTIVO FIJO</v>
      </c>
      <c r="P380" s="34"/>
      <c r="W380" s="196">
        <f>+W379</f>
        <v>0</v>
      </c>
      <c r="X380" s="197">
        <f t="shared" ref="X380" si="63">+L380*W380</f>
        <v>0</v>
      </c>
      <c r="Y380" s="280"/>
      <c r="Z380"/>
      <c r="AA380"/>
      <c r="AB380"/>
      <c r="AC380"/>
      <c r="AD380"/>
      <c r="AE380"/>
      <c r="AF380"/>
      <c r="AG380"/>
      <c r="AH380"/>
      <c r="AI380"/>
      <c r="AJ380"/>
      <c r="AK380"/>
      <c r="AL380"/>
      <c r="AM380"/>
      <c r="AN380"/>
      <c r="AO380"/>
      <c r="AP380"/>
      <c r="AQ380"/>
      <c r="AR380"/>
      <c r="AS380"/>
      <c r="AT380"/>
      <c r="AU380"/>
      <c r="AV380"/>
      <c r="AW380"/>
      <c r="AX380"/>
      <c r="AY380"/>
      <c r="AZ380"/>
      <c r="BA380"/>
      <c r="BB380"/>
      <c r="BC380" s="66"/>
    </row>
    <row r="381" spans="1:55" s="35" customFormat="1">
      <c r="A381"/>
      <c r="C381" s="38" t="s">
        <v>1003</v>
      </c>
      <c r="D381" s="36" t="str">
        <f>+D352</f>
        <v>4.1.1.4.01</v>
      </c>
      <c r="E381" s="34" t="s">
        <v>2325</v>
      </c>
      <c r="F381" s="34" t="s">
        <v>1921</v>
      </c>
      <c r="G381" s="34"/>
      <c r="H381" s="34"/>
      <c r="I381" s="34"/>
      <c r="J381" s="317" t="str">
        <f>+J380</f>
        <v>METAL</v>
      </c>
      <c r="K381" s="34"/>
      <c r="L381" s="34">
        <v>1</v>
      </c>
      <c r="N381" s="48"/>
      <c r="O381" s="34" t="str">
        <f>+O375</f>
        <v>ACTIVO FIJO</v>
      </c>
      <c r="P381" s="34"/>
      <c r="W381" s="196">
        <f>+W380</f>
        <v>0</v>
      </c>
      <c r="X381" s="197">
        <f t="shared" ref="X381:X427" si="64">+L381*W381</f>
        <v>0</v>
      </c>
      <c r="Y381"/>
      <c r="Z381"/>
      <c r="AA381"/>
      <c r="AB381"/>
      <c r="AC381"/>
      <c r="AD381"/>
      <c r="AE381"/>
      <c r="AF381"/>
      <c r="AG381"/>
      <c r="AH381"/>
      <c r="AI381"/>
      <c r="AJ381"/>
      <c r="AK381"/>
      <c r="AL381"/>
      <c r="AM381"/>
      <c r="AN381"/>
      <c r="AO381"/>
      <c r="AP381"/>
      <c r="AQ381"/>
      <c r="AR381"/>
      <c r="AS381"/>
      <c r="AT381"/>
      <c r="AU381"/>
      <c r="AV381"/>
      <c r="AW381"/>
      <c r="AX381"/>
      <c r="AY381"/>
      <c r="AZ381"/>
      <c r="BA381"/>
      <c r="BB381"/>
      <c r="BC381" s="66"/>
    </row>
    <row r="382" spans="1:55" s="35" customFormat="1">
      <c r="A382"/>
      <c r="C382" s="38" t="s">
        <v>1004</v>
      </c>
      <c r="D382" s="36" t="str">
        <f>+D355</f>
        <v>4.1.1.4.01</v>
      </c>
      <c r="E382" s="34" t="s">
        <v>2412</v>
      </c>
      <c r="F382" s="34" t="s">
        <v>1919</v>
      </c>
      <c r="G382" s="34"/>
      <c r="H382" s="34"/>
      <c r="I382" s="34"/>
      <c r="J382" s="317" t="str">
        <f>+J380</f>
        <v>METAL</v>
      </c>
      <c r="K382" s="34"/>
      <c r="L382" s="34">
        <v>1</v>
      </c>
      <c r="N382" s="48"/>
      <c r="O382" s="34" t="str">
        <f>+O381</f>
        <v>ACTIVO FIJO</v>
      </c>
      <c r="P382" s="34"/>
      <c r="W382" s="196">
        <f>+W380</f>
        <v>0</v>
      </c>
      <c r="X382" s="197">
        <f t="shared" si="64"/>
        <v>0</v>
      </c>
      <c r="Y382"/>
      <c r="Z382"/>
      <c r="AA382"/>
      <c r="AB382"/>
      <c r="AC382"/>
      <c r="AD382"/>
      <c r="AE382"/>
      <c r="AF382"/>
      <c r="AG382"/>
      <c r="AH382"/>
      <c r="AI382"/>
      <c r="AJ382"/>
      <c r="AK382"/>
      <c r="AL382"/>
      <c r="AM382"/>
      <c r="AN382"/>
      <c r="AO382"/>
      <c r="AP382"/>
      <c r="AQ382"/>
      <c r="AR382"/>
      <c r="AS382"/>
      <c r="AT382"/>
      <c r="AU382"/>
      <c r="AV382"/>
      <c r="AW382"/>
      <c r="AX382"/>
      <c r="AY382"/>
      <c r="AZ382"/>
      <c r="BA382"/>
      <c r="BB382"/>
      <c r="BC382" s="66"/>
    </row>
    <row r="383" spans="1:55" s="35" customFormat="1">
      <c r="A383"/>
      <c r="C383" s="38" t="s">
        <v>1005</v>
      </c>
      <c r="D383" s="36" t="str">
        <f>+D380</f>
        <v>4.1.1.4.01</v>
      </c>
      <c r="E383" s="34" t="s">
        <v>2328</v>
      </c>
      <c r="F383" s="34" t="s">
        <v>2329</v>
      </c>
      <c r="G383" s="34"/>
      <c r="H383" s="34"/>
      <c r="I383" s="34"/>
      <c r="J383" s="317" t="str">
        <f>+J381</f>
        <v>METAL</v>
      </c>
      <c r="K383" s="34"/>
      <c r="L383" s="34">
        <v>6</v>
      </c>
      <c r="N383" s="48"/>
      <c r="O383" s="34" t="str">
        <f>+O381</f>
        <v>ACTIVO FIJO</v>
      </c>
      <c r="P383" s="34"/>
      <c r="W383" s="196">
        <f>+W380</f>
        <v>0</v>
      </c>
      <c r="X383" s="197">
        <f t="shared" si="64"/>
        <v>0</v>
      </c>
      <c r="Y383"/>
      <c r="Z383"/>
      <c r="AA383"/>
      <c r="AB383"/>
      <c r="AC383"/>
      <c r="AD383"/>
      <c r="AE383"/>
      <c r="AF383"/>
      <c r="AG383"/>
      <c r="AH383"/>
      <c r="AI383"/>
      <c r="AJ383"/>
      <c r="AK383"/>
      <c r="AL383"/>
      <c r="AM383"/>
      <c r="AN383"/>
      <c r="AO383"/>
      <c r="AP383"/>
      <c r="AQ383"/>
      <c r="AR383"/>
      <c r="AS383"/>
      <c r="AT383"/>
      <c r="AU383"/>
      <c r="AV383"/>
      <c r="AW383"/>
      <c r="AX383"/>
      <c r="AY383"/>
      <c r="AZ383"/>
      <c r="BA383"/>
      <c r="BB383"/>
      <c r="BC383" s="66"/>
    </row>
    <row r="384" spans="1:55" s="35" customFormat="1">
      <c r="A384"/>
      <c r="C384" s="38" t="s">
        <v>1006</v>
      </c>
      <c r="D384" s="36" t="str">
        <f>+D357</f>
        <v>4.1.1.4.01</v>
      </c>
      <c r="E384" s="34" t="s">
        <v>2413</v>
      </c>
      <c r="F384" s="34" t="s">
        <v>1927</v>
      </c>
      <c r="G384" s="34"/>
      <c r="H384" s="34"/>
      <c r="I384" s="34"/>
      <c r="J384" s="317" t="s">
        <v>1134</v>
      </c>
      <c r="K384" s="34"/>
      <c r="L384" s="34">
        <v>4</v>
      </c>
      <c r="N384" s="48"/>
      <c r="O384" s="34" t="str">
        <f>+O382</f>
        <v>ACTIVO FIJO</v>
      </c>
      <c r="P384" s="34"/>
      <c r="W384" s="196"/>
      <c r="X384" s="197">
        <f t="shared" si="64"/>
        <v>0</v>
      </c>
      <c r="Y384"/>
      <c r="Z384"/>
      <c r="AA384"/>
      <c r="AB384"/>
      <c r="AC384"/>
      <c r="AD384"/>
      <c r="AE384"/>
      <c r="AF384"/>
      <c r="AG384"/>
      <c r="AH384"/>
      <c r="AI384"/>
      <c r="AJ384"/>
      <c r="AK384"/>
      <c r="AL384"/>
      <c r="AM384"/>
      <c r="AN384"/>
      <c r="AO384"/>
      <c r="AP384"/>
      <c r="AQ384"/>
      <c r="AR384"/>
      <c r="AS384"/>
      <c r="AT384"/>
      <c r="AU384"/>
      <c r="AV384"/>
      <c r="AW384"/>
      <c r="AX384"/>
      <c r="AY384"/>
      <c r="AZ384"/>
      <c r="BA384"/>
      <c r="BB384"/>
      <c r="BC384" s="66"/>
    </row>
    <row r="385" spans="1:55" s="35" customFormat="1">
      <c r="A385"/>
      <c r="C385" s="38" t="s">
        <v>1007</v>
      </c>
      <c r="D385" s="36" t="str">
        <f>+D383</f>
        <v>4.1.1.4.01</v>
      </c>
      <c r="E385" s="34" t="s">
        <v>2315</v>
      </c>
      <c r="F385" s="34" t="s">
        <v>2350</v>
      </c>
      <c r="G385" s="34"/>
      <c r="H385" s="34"/>
      <c r="I385" s="34"/>
      <c r="J385" s="317" t="str">
        <f>+J384</f>
        <v>METAL</v>
      </c>
      <c r="K385" s="34"/>
      <c r="L385" s="34">
        <v>2</v>
      </c>
      <c r="N385" s="48"/>
      <c r="O385" s="34" t="str">
        <f>+O381</f>
        <v>ACTIVO FIJO</v>
      </c>
      <c r="P385" s="34"/>
      <c r="W385" s="196">
        <f>+W383</f>
        <v>0</v>
      </c>
      <c r="X385" s="197">
        <f t="shared" si="64"/>
        <v>0</v>
      </c>
      <c r="Y385"/>
      <c r="Z385"/>
      <c r="AA385"/>
      <c r="AB385"/>
      <c r="AC385"/>
      <c r="AD385"/>
      <c r="AE385"/>
      <c r="AF385"/>
      <c r="AG385"/>
      <c r="AH385"/>
      <c r="AI385"/>
      <c r="AJ385"/>
      <c r="AK385"/>
      <c r="AL385"/>
      <c r="AM385"/>
      <c r="AN385"/>
      <c r="AO385"/>
      <c r="AP385"/>
      <c r="AQ385"/>
      <c r="AR385"/>
      <c r="AS385"/>
      <c r="AT385"/>
      <c r="AU385"/>
      <c r="AV385"/>
      <c r="AW385"/>
      <c r="AX385"/>
      <c r="AY385"/>
      <c r="AZ385"/>
      <c r="BA385"/>
      <c r="BB385"/>
      <c r="BC385" s="66"/>
    </row>
    <row r="386" spans="1:55" s="35" customFormat="1">
      <c r="A386"/>
      <c r="C386" s="38" t="s">
        <v>1008</v>
      </c>
      <c r="D386" s="36" t="str">
        <f>+D384</f>
        <v>4.1.1.4.01</v>
      </c>
      <c r="E386" s="34" t="s">
        <v>2414</v>
      </c>
      <c r="F386" s="34" t="s">
        <v>2343</v>
      </c>
      <c r="G386" s="34"/>
      <c r="H386" s="34"/>
      <c r="I386" s="34"/>
      <c r="J386" s="317" t="str">
        <f>+J384</f>
        <v>METAL</v>
      </c>
      <c r="K386" s="34"/>
      <c r="L386" s="34">
        <v>4</v>
      </c>
      <c r="N386" s="48"/>
      <c r="O386" s="34" t="str">
        <f>+O382</f>
        <v>ACTIVO FIJO</v>
      </c>
      <c r="P386" s="34"/>
      <c r="W386" s="196">
        <f>+W385</f>
        <v>0</v>
      </c>
      <c r="X386" s="197">
        <f t="shared" si="64"/>
        <v>0</v>
      </c>
      <c r="Y386"/>
      <c r="Z386"/>
      <c r="AA386"/>
      <c r="AB386"/>
      <c r="AC386"/>
      <c r="AD386"/>
      <c r="AE386"/>
      <c r="AF386"/>
      <c r="AG386"/>
      <c r="AH386"/>
      <c r="AI386"/>
      <c r="AJ386"/>
      <c r="AK386"/>
      <c r="AL386"/>
      <c r="AM386"/>
      <c r="AN386"/>
      <c r="AO386"/>
      <c r="AP386"/>
      <c r="AQ386"/>
      <c r="AR386"/>
      <c r="AS386"/>
      <c r="AT386"/>
      <c r="AU386"/>
      <c r="AV386"/>
      <c r="AW386"/>
      <c r="AX386"/>
      <c r="AY386"/>
      <c r="AZ386"/>
      <c r="BA386"/>
      <c r="BB386"/>
      <c r="BC386" s="66"/>
    </row>
    <row r="387" spans="1:55" s="35" customFormat="1">
      <c r="A387"/>
      <c r="C387" s="38" t="s">
        <v>1009</v>
      </c>
      <c r="D387" s="36" t="str">
        <f>+D374</f>
        <v>4.1.1.4.01</v>
      </c>
      <c r="E387" s="34" t="s">
        <v>2333</v>
      </c>
      <c r="F387" s="34" t="s">
        <v>2350</v>
      </c>
      <c r="G387" s="34"/>
      <c r="H387" s="34"/>
      <c r="I387" s="34"/>
      <c r="J387" s="317" t="str">
        <f>+J385</f>
        <v>METAL</v>
      </c>
      <c r="K387" s="34"/>
      <c r="L387" s="34">
        <v>4</v>
      </c>
      <c r="N387" s="48"/>
      <c r="O387" s="34" t="str">
        <f>+O382</f>
        <v>ACTIVO FIJO</v>
      </c>
      <c r="P387" s="34"/>
      <c r="W387" s="196">
        <f>+W385</f>
        <v>0</v>
      </c>
      <c r="X387" s="197">
        <f t="shared" si="64"/>
        <v>0</v>
      </c>
      <c r="Y387"/>
      <c r="Z387"/>
      <c r="AA387"/>
      <c r="AB387"/>
      <c r="AC387"/>
      <c r="AD387"/>
      <c r="AE387"/>
      <c r="AF387"/>
      <c r="AG387"/>
      <c r="AH387"/>
      <c r="AI387"/>
      <c r="AJ387"/>
      <c r="AK387"/>
      <c r="AL387"/>
      <c r="AM387"/>
      <c r="AN387"/>
      <c r="AO387"/>
      <c r="AP387"/>
      <c r="AQ387"/>
      <c r="AR387"/>
      <c r="AS387"/>
      <c r="AT387"/>
      <c r="AU387"/>
      <c r="AV387"/>
      <c r="AW387"/>
      <c r="AX387"/>
      <c r="AY387"/>
      <c r="AZ387"/>
      <c r="BA387"/>
      <c r="BB387"/>
      <c r="BC387" s="66"/>
    </row>
    <row r="388" spans="1:55" s="208" customFormat="1">
      <c r="A388" s="303"/>
      <c r="C388" s="235" t="s">
        <v>1010</v>
      </c>
      <c r="D388" s="206" t="str">
        <f>+D375</f>
        <v>4.1.1.4.01</v>
      </c>
      <c r="E388" s="207" t="s">
        <v>2092</v>
      </c>
      <c r="F388" s="207" t="s">
        <v>1948</v>
      </c>
      <c r="G388" s="207"/>
      <c r="H388" s="207"/>
      <c r="I388" s="207"/>
      <c r="J388" s="207" t="s">
        <v>1949</v>
      </c>
      <c r="K388" s="207"/>
      <c r="L388" s="207">
        <v>1</v>
      </c>
      <c r="O388" s="207" t="str">
        <f>+O382</f>
        <v>ACTIVO FIJO</v>
      </c>
      <c r="P388" s="207"/>
      <c r="W388" s="209">
        <f>+W385</f>
        <v>0</v>
      </c>
      <c r="X388" s="240">
        <f t="shared" si="64"/>
        <v>0</v>
      </c>
      <c r="Y388" s="303"/>
      <c r="Z388" s="303"/>
      <c r="AA388" s="303"/>
      <c r="AB388" s="303"/>
      <c r="AC388" s="303"/>
      <c r="AD388" s="303"/>
      <c r="AE388" s="303"/>
      <c r="AF388" s="303"/>
      <c r="AG388" s="303"/>
      <c r="AH388" s="303"/>
      <c r="AI388" s="303"/>
      <c r="AJ388" s="303"/>
      <c r="AK388" s="303"/>
      <c r="AL388" s="303"/>
      <c r="AM388" s="303"/>
      <c r="AN388" s="303"/>
      <c r="AO388" s="303"/>
      <c r="AP388" s="303"/>
      <c r="AQ388" s="303"/>
      <c r="AR388" s="303"/>
      <c r="AS388" s="303"/>
      <c r="AT388" s="303"/>
      <c r="AU388" s="303"/>
      <c r="AV388" s="303"/>
      <c r="AW388" s="303"/>
      <c r="AX388" s="303"/>
      <c r="AY388" s="303"/>
      <c r="AZ388" s="303"/>
      <c r="BA388" s="303"/>
      <c r="BB388" s="303"/>
      <c r="BC388" s="308"/>
    </row>
    <row r="389" spans="1:55" s="208" customFormat="1">
      <c r="A389" s="303"/>
      <c r="C389" s="235" t="s">
        <v>1011</v>
      </c>
      <c r="D389" s="206" t="str">
        <f>+D376</f>
        <v>4.1.1.4.01</v>
      </c>
      <c r="E389" s="207" t="s">
        <v>2092</v>
      </c>
      <c r="F389" s="207" t="s">
        <v>1954</v>
      </c>
      <c r="G389" s="207"/>
      <c r="H389" s="207"/>
      <c r="I389" s="207"/>
      <c r="J389" s="207" t="s">
        <v>1949</v>
      </c>
      <c r="K389" s="207"/>
      <c r="L389" s="207">
        <v>1</v>
      </c>
      <c r="O389" s="207" t="str">
        <f>+O383</f>
        <v>ACTIVO FIJO</v>
      </c>
      <c r="P389" s="207"/>
      <c r="W389" s="209">
        <f>+W385</f>
        <v>0</v>
      </c>
      <c r="X389" s="240">
        <f t="shared" si="64"/>
        <v>0</v>
      </c>
      <c r="Y389" s="303"/>
      <c r="Z389" s="303"/>
      <c r="AA389" s="303"/>
      <c r="AB389" s="303"/>
      <c r="AC389" s="303"/>
      <c r="AD389" s="303"/>
      <c r="AE389" s="303"/>
      <c r="AF389" s="303"/>
      <c r="AG389" s="303"/>
      <c r="AH389" s="303"/>
      <c r="AI389" s="303"/>
      <c r="AJ389" s="303"/>
      <c r="AK389" s="303"/>
      <c r="AL389" s="303"/>
      <c r="AM389" s="303"/>
      <c r="AN389" s="303"/>
      <c r="AO389" s="303"/>
      <c r="AP389" s="303"/>
      <c r="AQ389" s="303"/>
      <c r="AR389" s="303"/>
      <c r="AS389" s="303"/>
      <c r="AT389" s="303"/>
      <c r="AU389" s="303"/>
      <c r="AV389" s="303"/>
      <c r="AW389" s="303"/>
      <c r="AX389" s="303"/>
      <c r="AY389" s="303"/>
      <c r="AZ389" s="303"/>
      <c r="BA389" s="303"/>
      <c r="BB389" s="303"/>
      <c r="BC389" s="308"/>
    </row>
    <row r="390" spans="1:55" s="208" customFormat="1">
      <c r="A390" s="303"/>
      <c r="C390" s="235" t="s">
        <v>1012</v>
      </c>
      <c r="D390" s="206" t="str">
        <f>+D377</f>
        <v>4.1.1.4.01</v>
      </c>
      <c r="E390" s="207" t="s">
        <v>2092</v>
      </c>
      <c r="F390" s="207" t="s">
        <v>1953</v>
      </c>
      <c r="G390" s="207"/>
      <c r="H390" s="207"/>
      <c r="I390" s="207"/>
      <c r="J390" s="207" t="s">
        <v>1949</v>
      </c>
      <c r="K390" s="207"/>
      <c r="L390" s="207">
        <v>1</v>
      </c>
      <c r="O390" s="207" t="str">
        <f>+O384</f>
        <v>ACTIVO FIJO</v>
      </c>
      <c r="P390" s="207"/>
      <c r="W390" s="209">
        <f>+W389</f>
        <v>0</v>
      </c>
      <c r="X390" s="240">
        <f t="shared" si="64"/>
        <v>0</v>
      </c>
      <c r="Y390" s="303"/>
      <c r="Z390" s="303"/>
      <c r="AA390" s="303"/>
      <c r="AB390" s="303"/>
      <c r="AC390" s="303"/>
      <c r="AD390" s="303"/>
      <c r="AE390" s="303"/>
      <c r="AF390" s="303"/>
      <c r="AG390" s="303"/>
      <c r="AH390" s="303"/>
      <c r="AI390" s="303"/>
      <c r="AJ390" s="303"/>
      <c r="AK390" s="303"/>
      <c r="AL390" s="303"/>
      <c r="AM390" s="303"/>
      <c r="AN390" s="303"/>
      <c r="AO390" s="303"/>
      <c r="AP390" s="303"/>
      <c r="AQ390" s="303"/>
      <c r="AR390" s="303"/>
      <c r="AS390" s="303"/>
      <c r="AT390" s="303"/>
      <c r="AU390" s="303"/>
      <c r="AV390" s="303"/>
      <c r="AW390" s="303"/>
      <c r="AX390" s="303"/>
      <c r="AY390" s="303"/>
      <c r="AZ390" s="303"/>
      <c r="BA390" s="303"/>
      <c r="BB390" s="303"/>
      <c r="BC390" s="308"/>
    </row>
    <row r="391" spans="1:55" s="35" customFormat="1">
      <c r="A391"/>
      <c r="C391" s="38" t="s">
        <v>1013</v>
      </c>
      <c r="D391" s="36" t="str">
        <f>+D376</f>
        <v>4.1.1.4.01</v>
      </c>
      <c r="E391" s="34" t="s">
        <v>1969</v>
      </c>
      <c r="F391" s="34" t="s">
        <v>1970</v>
      </c>
      <c r="G391" s="34"/>
      <c r="H391" s="34"/>
      <c r="I391" s="34"/>
      <c r="J391" s="317" t="str">
        <f t="shared" ref="J391:J396" si="65">+J382</f>
        <v>METAL</v>
      </c>
      <c r="K391" s="34"/>
      <c r="L391" s="34">
        <v>1</v>
      </c>
      <c r="N391" s="48"/>
      <c r="O391" s="34" t="str">
        <f>+O387</f>
        <v>ACTIVO FIJO</v>
      </c>
      <c r="P391" s="34"/>
      <c r="W391" s="196">
        <f>+W389</f>
        <v>0</v>
      </c>
      <c r="X391" s="197">
        <f t="shared" si="64"/>
        <v>0</v>
      </c>
      <c r="Y391"/>
      <c r="Z391"/>
      <c r="AA391"/>
      <c r="AB391"/>
      <c r="AC391"/>
      <c r="AD391"/>
      <c r="AE391"/>
      <c r="AF391"/>
      <c r="AG391"/>
      <c r="AH391"/>
      <c r="AI391"/>
      <c r="AJ391"/>
      <c r="AK391"/>
      <c r="AL391"/>
      <c r="AM391"/>
      <c r="AN391"/>
      <c r="AO391"/>
      <c r="AP391"/>
      <c r="AQ391"/>
      <c r="AR391"/>
      <c r="AS391"/>
      <c r="AT391"/>
      <c r="AU391"/>
      <c r="AV391"/>
      <c r="AW391"/>
      <c r="AX391"/>
      <c r="AY391"/>
      <c r="AZ391"/>
      <c r="BA391"/>
      <c r="BB391"/>
      <c r="BC391" s="66"/>
    </row>
    <row r="392" spans="1:55" s="35" customFormat="1">
      <c r="A392"/>
      <c r="C392" s="38" t="s">
        <v>1014</v>
      </c>
      <c r="D392" s="36" t="str">
        <f>+D375</f>
        <v>4.1.1.4.01</v>
      </c>
      <c r="E392" s="34" t="s">
        <v>2371</v>
      </c>
      <c r="F392" s="34"/>
      <c r="G392" s="34"/>
      <c r="H392" s="34"/>
      <c r="I392" s="34"/>
      <c r="J392" s="317" t="str">
        <f t="shared" si="65"/>
        <v>METAL</v>
      </c>
      <c r="K392" s="34"/>
      <c r="L392" s="34">
        <v>1</v>
      </c>
      <c r="N392" s="48"/>
      <c r="O392" s="34" t="str">
        <f>+O388</f>
        <v>ACTIVO FIJO</v>
      </c>
      <c r="P392" s="34"/>
      <c r="W392" s="196">
        <f>+W389</f>
        <v>0</v>
      </c>
      <c r="X392" s="197">
        <f t="shared" si="64"/>
        <v>0</v>
      </c>
      <c r="Y392"/>
      <c r="Z392"/>
      <c r="AA392"/>
      <c r="AB392"/>
      <c r="AC392"/>
      <c r="AD392"/>
      <c r="AE392"/>
      <c r="AF392"/>
      <c r="AG392"/>
      <c r="AH392"/>
      <c r="AI392"/>
      <c r="AJ392"/>
      <c r="AK392"/>
      <c r="AL392"/>
      <c r="AM392"/>
      <c r="AN392"/>
      <c r="AO392"/>
      <c r="AP392"/>
      <c r="AQ392"/>
      <c r="AR392"/>
      <c r="AS392"/>
      <c r="AT392"/>
      <c r="AU392"/>
      <c r="AV392"/>
      <c r="AW392"/>
      <c r="AX392"/>
      <c r="AY392"/>
      <c r="AZ392"/>
      <c r="BA392"/>
      <c r="BB392"/>
      <c r="BC392" s="66"/>
    </row>
    <row r="393" spans="1:55" s="35" customFormat="1">
      <c r="A393"/>
      <c r="C393" s="38" t="s">
        <v>1015</v>
      </c>
      <c r="D393" s="36" t="str">
        <f>+D388</f>
        <v>4.1.1.4.01</v>
      </c>
      <c r="E393" s="34" t="s">
        <v>2371</v>
      </c>
      <c r="F393" s="34" t="s">
        <v>1926</v>
      </c>
      <c r="G393" s="34"/>
      <c r="H393" s="34"/>
      <c r="I393" s="34"/>
      <c r="J393" s="317" t="str">
        <f t="shared" si="65"/>
        <v>METAL</v>
      </c>
      <c r="K393" s="34"/>
      <c r="L393" s="34">
        <v>1</v>
      </c>
      <c r="N393" s="48"/>
      <c r="O393" s="34" t="str">
        <f>+O387</f>
        <v>ACTIVO FIJO</v>
      </c>
      <c r="P393" s="34"/>
      <c r="W393" s="196">
        <f>+W389</f>
        <v>0</v>
      </c>
      <c r="X393" s="197">
        <f t="shared" si="64"/>
        <v>0</v>
      </c>
      <c r="Y393"/>
      <c r="Z393"/>
      <c r="AA393"/>
      <c r="AB393"/>
      <c r="AC393"/>
      <c r="AD393"/>
      <c r="AE393"/>
      <c r="AF393"/>
      <c r="AG393"/>
      <c r="AH393"/>
      <c r="AI393"/>
      <c r="AJ393"/>
      <c r="AK393"/>
      <c r="AL393"/>
      <c r="AM393"/>
      <c r="AN393"/>
      <c r="AO393"/>
      <c r="AP393"/>
      <c r="AQ393"/>
      <c r="AR393"/>
      <c r="AS393"/>
      <c r="AT393"/>
      <c r="AU393"/>
      <c r="AV393"/>
      <c r="AW393"/>
      <c r="AX393"/>
      <c r="AY393"/>
      <c r="AZ393"/>
      <c r="BA393"/>
      <c r="BB393"/>
      <c r="BC393" s="66"/>
    </row>
    <row r="394" spans="1:55" s="35" customFormat="1">
      <c r="A394"/>
      <c r="C394" s="38" t="s">
        <v>1016</v>
      </c>
      <c r="D394" s="36" t="str">
        <f>+D365</f>
        <v>4.1.1.4.01</v>
      </c>
      <c r="E394" s="34" t="s">
        <v>2403</v>
      </c>
      <c r="F394" s="34" t="s">
        <v>1978</v>
      </c>
      <c r="G394" s="34"/>
      <c r="H394" s="34"/>
      <c r="I394" s="34"/>
      <c r="J394" s="317" t="str">
        <f t="shared" si="65"/>
        <v>METAL</v>
      </c>
      <c r="K394" s="34"/>
      <c r="L394" s="34">
        <v>2</v>
      </c>
      <c r="N394" s="48"/>
      <c r="O394" s="34" t="str">
        <f>+O388</f>
        <v>ACTIVO FIJO</v>
      </c>
      <c r="P394" s="34"/>
      <c r="W394" s="196">
        <f>+W392</f>
        <v>0</v>
      </c>
      <c r="X394" s="197">
        <f t="shared" si="64"/>
        <v>0</v>
      </c>
      <c r="Y394"/>
      <c r="Z394"/>
      <c r="AA394"/>
      <c r="AB394"/>
      <c r="AC394"/>
      <c r="AD394"/>
      <c r="AE394"/>
      <c r="AF394"/>
      <c r="AG394"/>
      <c r="AH394"/>
      <c r="AI394"/>
      <c r="AJ394"/>
      <c r="AK394"/>
      <c r="AL394"/>
      <c r="AM394"/>
      <c r="AN394"/>
      <c r="AO394"/>
      <c r="AP394"/>
      <c r="AQ394"/>
      <c r="AR394"/>
      <c r="AS394"/>
      <c r="AT394"/>
      <c r="AU394"/>
      <c r="AV394"/>
      <c r="AW394"/>
      <c r="AX394"/>
      <c r="AY394"/>
      <c r="AZ394"/>
      <c r="BA394"/>
      <c r="BB394"/>
      <c r="BC394" s="66"/>
    </row>
    <row r="395" spans="1:55" s="35" customFormat="1">
      <c r="A395"/>
      <c r="C395" s="38" t="s">
        <v>1017</v>
      </c>
      <c r="D395" s="36" t="str">
        <f>+D380</f>
        <v>4.1.1.4.01</v>
      </c>
      <c r="E395" s="34" t="str">
        <f>+E388</f>
        <v>TIJERA MAYO</v>
      </c>
      <c r="F395" s="34" t="s">
        <v>2339</v>
      </c>
      <c r="G395" s="34"/>
      <c r="H395" s="34"/>
      <c r="I395" s="34"/>
      <c r="J395" s="317" t="str">
        <f t="shared" si="65"/>
        <v>METAL</v>
      </c>
      <c r="K395" s="34"/>
      <c r="L395" s="34">
        <v>1</v>
      </c>
      <c r="N395" s="48"/>
      <c r="O395" s="34" t="str">
        <f>+O391</f>
        <v>ACTIVO FIJO</v>
      </c>
      <c r="P395" s="34"/>
      <c r="W395" s="196">
        <f>+W394</f>
        <v>0</v>
      </c>
      <c r="X395" s="197">
        <f t="shared" si="64"/>
        <v>0</v>
      </c>
      <c r="Y395"/>
      <c r="Z395"/>
      <c r="AA395"/>
      <c r="AB395"/>
      <c r="AC395"/>
      <c r="AD395"/>
      <c r="AE395"/>
      <c r="AF395"/>
      <c r="AG395"/>
      <c r="AH395"/>
      <c r="AI395"/>
      <c r="AJ395"/>
      <c r="AK395"/>
      <c r="AL395"/>
      <c r="AM395"/>
      <c r="AN395"/>
      <c r="AO395"/>
      <c r="AP395"/>
      <c r="AQ395"/>
      <c r="AR395"/>
      <c r="AS395"/>
      <c r="AT395"/>
      <c r="AU395"/>
      <c r="AV395"/>
      <c r="AW395"/>
      <c r="AX395"/>
      <c r="AY395"/>
      <c r="AZ395"/>
      <c r="BA395"/>
      <c r="BB395"/>
      <c r="BC395" s="66"/>
    </row>
    <row r="396" spans="1:55" s="35" customFormat="1">
      <c r="A396"/>
      <c r="C396" s="38" t="s">
        <v>1018</v>
      </c>
      <c r="D396" s="36" t="str">
        <f>+D381</f>
        <v>4.1.1.4.01</v>
      </c>
      <c r="E396" s="34" t="str">
        <f>+E394</f>
        <v xml:space="preserve">PINZA </v>
      </c>
      <c r="F396" s="34" t="s">
        <v>1977</v>
      </c>
      <c r="G396" s="34"/>
      <c r="H396" s="34"/>
      <c r="I396" s="34"/>
      <c r="J396" s="317" t="str">
        <f t="shared" si="65"/>
        <v>METAL</v>
      </c>
      <c r="K396" s="34"/>
      <c r="L396" s="34">
        <v>1</v>
      </c>
      <c r="N396" s="48"/>
      <c r="O396" s="34" t="str">
        <f>+O394</f>
        <v>ACTIVO FIJO</v>
      </c>
      <c r="P396" s="34"/>
      <c r="W396" s="196">
        <f>+W394</f>
        <v>0</v>
      </c>
      <c r="X396" s="197">
        <f t="shared" si="64"/>
        <v>0</v>
      </c>
      <c r="Y396"/>
      <c r="Z396"/>
      <c r="AA396"/>
      <c r="AB396"/>
      <c r="AC396"/>
      <c r="AD396"/>
      <c r="AE396"/>
      <c r="AF396"/>
      <c r="AG396"/>
      <c r="AH396"/>
      <c r="AI396"/>
      <c r="AJ396"/>
      <c r="AK396"/>
      <c r="AL396"/>
      <c r="AM396"/>
      <c r="AN396"/>
      <c r="AO396"/>
      <c r="AP396"/>
      <c r="AQ396"/>
      <c r="AR396"/>
      <c r="AS396"/>
      <c r="AT396"/>
      <c r="AU396"/>
      <c r="AV396"/>
      <c r="AW396"/>
      <c r="AX396"/>
      <c r="AY396"/>
      <c r="AZ396"/>
      <c r="BA396"/>
      <c r="BB396"/>
      <c r="BC396" s="66"/>
    </row>
    <row r="397" spans="1:55" s="35" customFormat="1">
      <c r="A397"/>
      <c r="C397" s="38" t="s">
        <v>1019</v>
      </c>
      <c r="D397" s="36" t="str">
        <f>+D382</f>
        <v>4.1.1.4.01</v>
      </c>
      <c r="E397" s="34" t="s">
        <v>2415</v>
      </c>
      <c r="F397" s="34" t="s">
        <v>2352</v>
      </c>
      <c r="G397" s="34"/>
      <c r="H397" s="34"/>
      <c r="I397" s="34"/>
      <c r="J397" s="317" t="str">
        <f>+J395</f>
        <v>METAL</v>
      </c>
      <c r="K397" s="34"/>
      <c r="L397" s="34">
        <v>1</v>
      </c>
      <c r="N397" s="48"/>
      <c r="O397" s="34" t="str">
        <f>+O395</f>
        <v>ACTIVO FIJO</v>
      </c>
      <c r="P397" s="34"/>
      <c r="W397" s="196">
        <f>+W394</f>
        <v>0</v>
      </c>
      <c r="X397" s="197">
        <f t="shared" si="64"/>
        <v>0</v>
      </c>
      <c r="Y397"/>
      <c r="Z397"/>
      <c r="AA397"/>
      <c r="AB397"/>
      <c r="AC397"/>
      <c r="AD397"/>
      <c r="AE397"/>
      <c r="AF397"/>
      <c r="AG397"/>
      <c r="AH397"/>
      <c r="AI397"/>
      <c r="AJ397"/>
      <c r="AK397"/>
      <c r="AL397"/>
      <c r="AM397"/>
      <c r="AN397"/>
      <c r="AO397"/>
      <c r="AP397"/>
      <c r="AQ397"/>
      <c r="AR397"/>
      <c r="AS397"/>
      <c r="AT397"/>
      <c r="AU397"/>
      <c r="AV397"/>
      <c r="AW397"/>
      <c r="AX397"/>
      <c r="AY397"/>
      <c r="AZ397"/>
      <c r="BA397"/>
      <c r="BB397"/>
      <c r="BC397" s="66"/>
    </row>
    <row r="398" spans="1:55" s="35" customFormat="1">
      <c r="A398"/>
      <c r="C398" s="38" t="s">
        <v>1020</v>
      </c>
      <c r="D398" s="36" t="str">
        <f>+D383</f>
        <v>4.1.1.4.01</v>
      </c>
      <c r="E398" s="34" t="str">
        <f>+E396</f>
        <v xml:space="preserve">PINZA </v>
      </c>
      <c r="F398" s="34" t="s">
        <v>2363</v>
      </c>
      <c r="G398" s="34"/>
      <c r="H398" s="34"/>
      <c r="I398" s="34"/>
      <c r="J398" s="317" t="str">
        <f t="shared" ref="J398:J429" si="66">+J391</f>
        <v>METAL</v>
      </c>
      <c r="K398" s="34"/>
      <c r="L398" s="34">
        <v>2</v>
      </c>
      <c r="N398" s="48"/>
      <c r="O398" s="34" t="str">
        <f t="shared" ref="O398:O429" si="67">+O394</f>
        <v>ACTIVO FIJO</v>
      </c>
      <c r="P398" s="34"/>
      <c r="W398" s="196">
        <f>+W394</f>
        <v>0</v>
      </c>
      <c r="X398" s="197">
        <f t="shared" si="64"/>
        <v>0</v>
      </c>
      <c r="Y398" s="284">
        <v>60000</v>
      </c>
      <c r="Z398"/>
      <c r="AA398"/>
      <c r="AB398"/>
      <c r="AC398"/>
      <c r="AD398"/>
      <c r="AE398"/>
      <c r="AF398"/>
      <c r="AG398"/>
      <c r="AH398"/>
      <c r="AI398"/>
      <c r="AJ398"/>
      <c r="AK398"/>
      <c r="AL398"/>
      <c r="AM398"/>
      <c r="AN398"/>
      <c r="AO398"/>
      <c r="AP398"/>
      <c r="AQ398"/>
      <c r="AR398"/>
      <c r="AS398"/>
      <c r="AT398"/>
      <c r="AU398"/>
      <c r="AV398"/>
      <c r="AW398"/>
      <c r="AX398"/>
      <c r="AY398"/>
      <c r="AZ398"/>
      <c r="BA398"/>
      <c r="BB398"/>
      <c r="BC398" s="66"/>
    </row>
    <row r="399" spans="1:55" s="35" customFormat="1">
      <c r="A399"/>
      <c r="C399" s="38" t="s">
        <v>1021</v>
      </c>
      <c r="D399" s="36" t="str">
        <f>+D397</f>
        <v>4.1.1.4.01</v>
      </c>
      <c r="E399" s="34" t="str">
        <f>+E394</f>
        <v xml:space="preserve">PINZA </v>
      </c>
      <c r="F399" s="34" t="s">
        <v>1977</v>
      </c>
      <c r="G399" s="34"/>
      <c r="H399" s="34"/>
      <c r="I399" s="34"/>
      <c r="J399" s="317" t="str">
        <f t="shared" si="66"/>
        <v>METAL</v>
      </c>
      <c r="K399" s="34"/>
      <c r="L399" s="34">
        <v>1</v>
      </c>
      <c r="N399" s="48"/>
      <c r="O399" s="34" t="str">
        <f t="shared" si="67"/>
        <v>ACTIVO FIJO</v>
      </c>
      <c r="P399" s="34"/>
      <c r="W399" s="196">
        <f>+W397</f>
        <v>0</v>
      </c>
      <c r="X399" s="197">
        <f t="shared" si="64"/>
        <v>0</v>
      </c>
      <c r="Y399"/>
      <c r="Z399"/>
      <c r="AA399"/>
      <c r="AB399"/>
      <c r="AC399"/>
      <c r="AD399"/>
      <c r="AE399"/>
      <c r="AF399"/>
      <c r="AG399"/>
      <c r="AH399"/>
      <c r="AI399"/>
      <c r="AJ399"/>
      <c r="AK399"/>
      <c r="AL399"/>
      <c r="AM399"/>
      <c r="AN399"/>
      <c r="AO399"/>
      <c r="AP399"/>
      <c r="AQ399"/>
      <c r="AR399"/>
      <c r="AS399"/>
      <c r="AT399"/>
      <c r="AU399"/>
      <c r="AV399"/>
      <c r="AW399"/>
      <c r="AX399"/>
      <c r="AY399"/>
      <c r="AZ399"/>
      <c r="BA399"/>
      <c r="BB399"/>
      <c r="BC399" s="66"/>
    </row>
    <row r="400" spans="1:55" s="35" customFormat="1">
      <c r="A400"/>
      <c r="C400" s="38" t="s">
        <v>1022</v>
      </c>
      <c r="D400" s="36" t="str">
        <f>+D385</f>
        <v>4.1.1.4.01</v>
      </c>
      <c r="E400" s="34" t="s">
        <v>2371</v>
      </c>
      <c r="F400" s="34" t="s">
        <v>1926</v>
      </c>
      <c r="G400" s="34"/>
      <c r="H400" s="34"/>
      <c r="I400" s="34"/>
      <c r="J400" s="317" t="str">
        <f t="shared" si="66"/>
        <v>METAL</v>
      </c>
      <c r="K400" s="34"/>
      <c r="L400" s="34">
        <v>1</v>
      </c>
      <c r="N400" s="48"/>
      <c r="O400" s="34" t="str">
        <f t="shared" si="67"/>
        <v>ACTIVO FIJO</v>
      </c>
      <c r="P400" s="34"/>
      <c r="W400" s="196">
        <f>+W399</f>
        <v>0</v>
      </c>
      <c r="X400" s="197">
        <f t="shared" si="64"/>
        <v>0</v>
      </c>
      <c r="Y400"/>
      <c r="Z400"/>
      <c r="AA400"/>
      <c r="AB400"/>
      <c r="AC400"/>
      <c r="AD400"/>
      <c r="AE400"/>
      <c r="AF400"/>
      <c r="AG400"/>
      <c r="AH400"/>
      <c r="AI400"/>
      <c r="AJ400"/>
      <c r="AK400"/>
      <c r="AL400"/>
      <c r="AM400"/>
      <c r="AN400"/>
      <c r="AO400"/>
      <c r="AP400"/>
      <c r="AQ400"/>
      <c r="AR400"/>
      <c r="AS400"/>
      <c r="AT400"/>
      <c r="AU400"/>
      <c r="AV400"/>
      <c r="AW400"/>
      <c r="AX400"/>
      <c r="AY400"/>
      <c r="AZ400"/>
      <c r="BA400"/>
      <c r="BB400"/>
      <c r="BC400" s="66"/>
    </row>
    <row r="401" spans="1:55" s="35" customFormat="1">
      <c r="A401"/>
      <c r="C401" s="38" t="s">
        <v>1023</v>
      </c>
      <c r="D401" s="36" t="str">
        <f>+D386</f>
        <v>4.1.1.4.01</v>
      </c>
      <c r="E401" s="34" t="s">
        <v>2332</v>
      </c>
      <c r="F401" s="34" t="s">
        <v>1941</v>
      </c>
      <c r="G401" s="34"/>
      <c r="H401" s="34"/>
      <c r="I401" s="34"/>
      <c r="J401" s="317" t="str">
        <f t="shared" si="66"/>
        <v>METAL</v>
      </c>
      <c r="K401" s="34"/>
      <c r="L401" s="34">
        <v>1</v>
      </c>
      <c r="N401" s="48"/>
      <c r="O401" s="34" t="str">
        <f t="shared" si="67"/>
        <v>ACTIVO FIJO</v>
      </c>
      <c r="P401" s="34"/>
      <c r="W401" s="196">
        <f>+W399</f>
        <v>0</v>
      </c>
      <c r="X401" s="197">
        <f t="shared" si="64"/>
        <v>0</v>
      </c>
      <c r="Y401"/>
      <c r="Z401"/>
      <c r="AA401"/>
      <c r="AB401"/>
      <c r="AC401"/>
      <c r="AD401"/>
      <c r="AE401"/>
      <c r="AF401"/>
      <c r="AG401"/>
      <c r="AH401"/>
      <c r="AI401"/>
      <c r="AJ401"/>
      <c r="AK401"/>
      <c r="AL401"/>
      <c r="AM401"/>
      <c r="AN401"/>
      <c r="AO401"/>
      <c r="AP401"/>
      <c r="AQ401"/>
      <c r="AR401"/>
      <c r="AS401"/>
      <c r="AT401"/>
      <c r="AU401"/>
      <c r="AV401"/>
      <c r="AW401"/>
      <c r="AX401"/>
      <c r="AY401"/>
      <c r="AZ401"/>
      <c r="BA401"/>
      <c r="BB401"/>
      <c r="BC401" s="66"/>
    </row>
    <row r="402" spans="1:55" s="35" customFormat="1">
      <c r="A402"/>
      <c r="C402" s="38" t="s">
        <v>1024</v>
      </c>
      <c r="D402" s="36" t="str">
        <f>+D400</f>
        <v>4.1.1.4.01</v>
      </c>
      <c r="E402" s="34" t="s">
        <v>2371</v>
      </c>
      <c r="F402" s="34" t="s">
        <v>1926</v>
      </c>
      <c r="G402" s="34"/>
      <c r="H402" s="34"/>
      <c r="I402" s="34"/>
      <c r="J402" s="317" t="str">
        <f t="shared" si="66"/>
        <v>METAL</v>
      </c>
      <c r="K402" s="34"/>
      <c r="L402" s="34">
        <v>1</v>
      </c>
      <c r="N402" s="48"/>
      <c r="O402" s="34" t="str">
        <f t="shared" si="67"/>
        <v>ACTIVO FIJO</v>
      </c>
      <c r="P402" s="34"/>
      <c r="W402" s="196">
        <f>+W399</f>
        <v>0</v>
      </c>
      <c r="X402" s="197">
        <f t="shared" si="64"/>
        <v>0</v>
      </c>
      <c r="Y402"/>
      <c r="Z402"/>
      <c r="AA402"/>
      <c r="AB402"/>
      <c r="AC402"/>
      <c r="AD402"/>
      <c r="AE402"/>
      <c r="AF402"/>
      <c r="AG402"/>
      <c r="AH402"/>
      <c r="AI402"/>
      <c r="AJ402"/>
      <c r="AK402"/>
      <c r="AL402"/>
      <c r="AM402"/>
      <c r="AN402"/>
      <c r="AO402"/>
      <c r="AP402"/>
      <c r="AQ402"/>
      <c r="AR402"/>
      <c r="AS402"/>
      <c r="AT402"/>
      <c r="AU402"/>
      <c r="AV402"/>
      <c r="AW402"/>
      <c r="AX402"/>
      <c r="AY402"/>
      <c r="AZ402"/>
      <c r="BA402"/>
      <c r="BB402"/>
      <c r="BC402" s="66"/>
    </row>
    <row r="403" spans="1:55" s="35" customFormat="1">
      <c r="A403"/>
      <c r="C403" s="38" t="s">
        <v>1025</v>
      </c>
      <c r="D403" s="36" t="str">
        <f>+D401</f>
        <v>4.1.1.4.01</v>
      </c>
      <c r="E403" s="34" t="s">
        <v>2332</v>
      </c>
      <c r="F403" s="34" t="s">
        <v>1941</v>
      </c>
      <c r="G403" s="34"/>
      <c r="H403" s="34"/>
      <c r="I403" s="34"/>
      <c r="J403" s="317" t="str">
        <f t="shared" si="66"/>
        <v>METAL</v>
      </c>
      <c r="K403" s="34"/>
      <c r="L403" s="34">
        <v>5</v>
      </c>
      <c r="N403" s="48"/>
      <c r="O403" s="34" t="str">
        <f t="shared" si="67"/>
        <v>ACTIVO FIJO</v>
      </c>
      <c r="P403" s="34"/>
      <c r="W403" s="196">
        <f>+W399</f>
        <v>0</v>
      </c>
      <c r="X403" s="197">
        <f t="shared" si="64"/>
        <v>0</v>
      </c>
      <c r="Y403"/>
      <c r="Z403"/>
      <c r="AA403"/>
      <c r="AB403"/>
      <c r="AC403"/>
      <c r="AD403"/>
      <c r="AE403"/>
      <c r="AF403"/>
      <c r="AG403"/>
      <c r="AH403"/>
      <c r="AI403"/>
      <c r="AJ403"/>
      <c r="AK403"/>
      <c r="AL403"/>
      <c r="AM403"/>
      <c r="AN403"/>
      <c r="AO403"/>
      <c r="AP403"/>
      <c r="AQ403"/>
      <c r="AR403"/>
      <c r="AS403"/>
      <c r="AT403"/>
      <c r="AU403"/>
      <c r="AV403"/>
      <c r="AW403"/>
      <c r="AX403"/>
      <c r="AY403"/>
      <c r="AZ403"/>
      <c r="BA403"/>
      <c r="BB403"/>
      <c r="BC403" s="66"/>
    </row>
    <row r="404" spans="1:55" s="35" customFormat="1">
      <c r="A404"/>
      <c r="C404" s="38" t="s">
        <v>1026</v>
      </c>
      <c r="D404" s="36" t="str">
        <f t="shared" ref="D404:D410" si="68">+D391</f>
        <v>4.1.1.4.01</v>
      </c>
      <c r="E404" s="34" t="str">
        <f>+E400</f>
        <v>TIJERA</v>
      </c>
      <c r="F404" s="34" t="s">
        <v>1932</v>
      </c>
      <c r="G404" s="34"/>
      <c r="H404" s="34"/>
      <c r="I404" s="34"/>
      <c r="J404" s="317" t="str">
        <f t="shared" si="66"/>
        <v>METAL</v>
      </c>
      <c r="K404" s="34"/>
      <c r="L404" s="34">
        <v>2</v>
      </c>
      <c r="N404" s="48"/>
      <c r="O404" s="34" t="str">
        <f t="shared" si="67"/>
        <v>ACTIVO FIJO</v>
      </c>
      <c r="P404" s="34"/>
      <c r="W404" s="196">
        <f>+W402</f>
        <v>0</v>
      </c>
      <c r="X404" s="197">
        <f t="shared" si="64"/>
        <v>0</v>
      </c>
      <c r="Y404"/>
      <c r="Z404"/>
      <c r="AA404"/>
      <c r="AB404"/>
      <c r="AC404"/>
      <c r="AD404"/>
      <c r="AE404"/>
      <c r="AF404"/>
      <c r="AG404"/>
      <c r="AH404"/>
      <c r="AI404"/>
      <c r="AJ404"/>
      <c r="AK404"/>
      <c r="AL404"/>
      <c r="AM404"/>
      <c r="AN404"/>
      <c r="AO404"/>
      <c r="AP404"/>
      <c r="AQ404"/>
      <c r="AR404"/>
      <c r="AS404"/>
      <c r="AT404"/>
      <c r="AU404"/>
      <c r="AV404"/>
      <c r="AW404"/>
      <c r="AX404"/>
      <c r="AY404"/>
      <c r="AZ404"/>
      <c r="BA404"/>
      <c r="BB404"/>
      <c r="BC404" s="66"/>
    </row>
    <row r="405" spans="1:55" s="35" customFormat="1">
      <c r="A405"/>
      <c r="C405" s="38" t="s">
        <v>1027</v>
      </c>
      <c r="D405" s="36" t="str">
        <f t="shared" si="68"/>
        <v>4.1.1.4.01</v>
      </c>
      <c r="E405" s="34" t="str">
        <f>+E404</f>
        <v>TIJERA</v>
      </c>
      <c r="F405" s="34" t="s">
        <v>1931</v>
      </c>
      <c r="G405" s="34"/>
      <c r="H405" s="34"/>
      <c r="I405" s="34"/>
      <c r="J405" s="317" t="str">
        <f t="shared" si="66"/>
        <v>METAL</v>
      </c>
      <c r="K405" s="34"/>
      <c r="L405" s="34">
        <v>2</v>
      </c>
      <c r="N405" s="48"/>
      <c r="O405" s="34" t="str">
        <f t="shared" si="67"/>
        <v>ACTIVO FIJO</v>
      </c>
      <c r="P405" s="34"/>
      <c r="W405" s="196">
        <f>+W404</f>
        <v>0</v>
      </c>
      <c r="X405" s="197">
        <f t="shared" si="64"/>
        <v>0</v>
      </c>
      <c r="Y405"/>
      <c r="Z405"/>
      <c r="AA405"/>
      <c r="AB405"/>
      <c r="AC405"/>
      <c r="AD405"/>
      <c r="AE405"/>
      <c r="AF405"/>
      <c r="AG405"/>
      <c r="AH405"/>
      <c r="AI405"/>
      <c r="AJ405"/>
      <c r="AK405"/>
      <c r="AL405"/>
      <c r="AM405"/>
      <c r="AN405"/>
      <c r="AO405"/>
      <c r="AP405"/>
      <c r="AQ405"/>
      <c r="AR405"/>
      <c r="AS405"/>
      <c r="AT405"/>
      <c r="AU405"/>
      <c r="AV405"/>
      <c r="AW405"/>
      <c r="AX405"/>
      <c r="AY405"/>
      <c r="AZ405"/>
      <c r="BA405"/>
      <c r="BB405"/>
      <c r="BC405" s="66"/>
    </row>
    <row r="406" spans="1:55" s="35" customFormat="1">
      <c r="A406"/>
      <c r="C406" s="38" t="s">
        <v>1028</v>
      </c>
      <c r="D406" s="36" t="str">
        <f t="shared" si="68"/>
        <v>4.1.1.4.01</v>
      </c>
      <c r="E406" s="34" t="s">
        <v>2371</v>
      </c>
      <c r="F406" s="34" t="s">
        <v>2334</v>
      </c>
      <c r="G406" s="34"/>
      <c r="H406" s="34"/>
      <c r="I406" s="34"/>
      <c r="J406" s="317" t="str">
        <f t="shared" si="66"/>
        <v>METAL</v>
      </c>
      <c r="K406" s="34"/>
      <c r="L406" s="34">
        <v>2</v>
      </c>
      <c r="N406" s="48"/>
      <c r="O406" s="34" t="str">
        <f t="shared" si="67"/>
        <v>ACTIVO FIJO</v>
      </c>
      <c r="P406" s="34"/>
      <c r="W406" s="196">
        <f>+W404</f>
        <v>0</v>
      </c>
      <c r="X406" s="197">
        <f t="shared" si="64"/>
        <v>0</v>
      </c>
      <c r="Y406"/>
      <c r="Z406"/>
      <c r="AA406"/>
      <c r="AB406"/>
      <c r="AC406"/>
      <c r="AD406"/>
      <c r="AE406"/>
      <c r="AF406"/>
      <c r="AG406"/>
      <c r="AH406"/>
      <c r="AI406"/>
      <c r="AJ406"/>
      <c r="AK406"/>
      <c r="AL406"/>
      <c r="AM406"/>
      <c r="AN406"/>
      <c r="AO406"/>
      <c r="AP406"/>
      <c r="AQ406"/>
      <c r="AR406"/>
      <c r="AS406"/>
      <c r="AT406"/>
      <c r="AU406"/>
      <c r="AV406"/>
      <c r="AW406"/>
      <c r="AX406"/>
      <c r="AY406"/>
      <c r="AZ406"/>
      <c r="BA406"/>
      <c r="BB406"/>
      <c r="BC406" s="66"/>
    </row>
    <row r="407" spans="1:55" s="35" customFormat="1">
      <c r="A407"/>
      <c r="C407" s="38" t="s">
        <v>1029</v>
      </c>
      <c r="D407" s="36" t="str">
        <f t="shared" si="68"/>
        <v>4.1.1.4.01</v>
      </c>
      <c r="E407" s="34" t="str">
        <f>+E395</f>
        <v>TIJERA MAYO</v>
      </c>
      <c r="F407" s="34" t="s">
        <v>2338</v>
      </c>
      <c r="G407" s="34"/>
      <c r="H407" s="34"/>
      <c r="I407" s="34"/>
      <c r="J407" s="317" t="str">
        <f t="shared" si="66"/>
        <v>METAL</v>
      </c>
      <c r="K407" s="34"/>
      <c r="L407" s="34">
        <v>1</v>
      </c>
      <c r="N407" s="48"/>
      <c r="O407" s="34" t="str">
        <f t="shared" si="67"/>
        <v>ACTIVO FIJO</v>
      </c>
      <c r="P407" s="34"/>
      <c r="W407" s="196">
        <f>+W404</f>
        <v>0</v>
      </c>
      <c r="X407" s="197">
        <f t="shared" si="64"/>
        <v>0</v>
      </c>
      <c r="Y407"/>
      <c r="Z407"/>
      <c r="AA407"/>
      <c r="AB407"/>
      <c r="AC407"/>
      <c r="AD407"/>
      <c r="AE407"/>
      <c r="AF407"/>
      <c r="AG407"/>
      <c r="AH407"/>
      <c r="AI407"/>
      <c r="AJ407"/>
      <c r="AK407"/>
      <c r="AL407"/>
      <c r="AM407"/>
      <c r="AN407"/>
      <c r="AO407"/>
      <c r="AP407"/>
      <c r="AQ407"/>
      <c r="AR407"/>
      <c r="AS407"/>
      <c r="AT407"/>
      <c r="AU407"/>
      <c r="AV407"/>
      <c r="AW407"/>
      <c r="AX407"/>
      <c r="AY407"/>
      <c r="AZ407"/>
      <c r="BA407"/>
      <c r="BB407"/>
      <c r="BC407" s="66"/>
    </row>
    <row r="408" spans="1:55" s="35" customFormat="1">
      <c r="A408"/>
      <c r="C408" s="38" t="s">
        <v>1030</v>
      </c>
      <c r="D408" s="36" t="str">
        <f t="shared" si="68"/>
        <v>4.1.1.4.01</v>
      </c>
      <c r="E408" s="34" t="s">
        <v>2333</v>
      </c>
      <c r="F408" s="34" t="s">
        <v>2334</v>
      </c>
      <c r="G408" s="34"/>
      <c r="H408" s="34"/>
      <c r="I408" s="34"/>
      <c r="J408" s="317" t="str">
        <f t="shared" si="66"/>
        <v>METAL</v>
      </c>
      <c r="K408" s="34"/>
      <c r="L408" s="34">
        <v>1</v>
      </c>
      <c r="N408" s="48"/>
      <c r="O408" s="34" t="str">
        <f t="shared" si="67"/>
        <v>ACTIVO FIJO</v>
      </c>
      <c r="P408" s="34"/>
      <c r="W408" s="196">
        <f>+W404</f>
        <v>0</v>
      </c>
      <c r="X408" s="197">
        <f t="shared" si="64"/>
        <v>0</v>
      </c>
      <c r="Y408"/>
      <c r="Z408"/>
      <c r="AA408"/>
      <c r="AB408"/>
      <c r="AC408"/>
      <c r="AD408"/>
      <c r="AE408"/>
      <c r="AF408"/>
      <c r="AG408"/>
      <c r="AH408"/>
      <c r="AI408"/>
      <c r="AJ408"/>
      <c r="AK408"/>
      <c r="AL408"/>
      <c r="AM408"/>
      <c r="AN408"/>
      <c r="AO408"/>
      <c r="AP408"/>
      <c r="AQ408"/>
      <c r="AR408"/>
      <c r="AS408"/>
      <c r="AT408"/>
      <c r="AU408"/>
      <c r="AV408"/>
      <c r="AW408"/>
      <c r="AX408"/>
      <c r="AY408"/>
      <c r="AZ408"/>
      <c r="BA408"/>
      <c r="BB408"/>
      <c r="BC408" s="66"/>
    </row>
    <row r="409" spans="1:55" s="35" customFormat="1">
      <c r="A409"/>
      <c r="C409" s="38" t="s">
        <v>1031</v>
      </c>
      <c r="D409" s="36" t="str">
        <f t="shared" si="68"/>
        <v>4.1.1.4.01</v>
      </c>
      <c r="E409" s="34" t="str">
        <f>+E404</f>
        <v>TIJERA</v>
      </c>
      <c r="F409" s="34" t="s">
        <v>1926</v>
      </c>
      <c r="G409" s="34"/>
      <c r="H409" s="34"/>
      <c r="I409" s="34"/>
      <c r="J409" s="317" t="str">
        <f t="shared" si="66"/>
        <v>METAL</v>
      </c>
      <c r="K409" s="34"/>
      <c r="L409" s="34">
        <v>1</v>
      </c>
      <c r="N409" s="48"/>
      <c r="O409" s="34" t="str">
        <f t="shared" si="67"/>
        <v>ACTIVO FIJO</v>
      </c>
      <c r="P409" s="34"/>
      <c r="W409" s="196">
        <f>+W407</f>
        <v>0</v>
      </c>
      <c r="X409" s="197">
        <f t="shared" si="64"/>
        <v>0</v>
      </c>
      <c r="Y409"/>
      <c r="Z409"/>
      <c r="AA409"/>
      <c r="AB409"/>
      <c r="AC409"/>
      <c r="AD409"/>
      <c r="AE409"/>
      <c r="AF409"/>
      <c r="AG409"/>
      <c r="AH409"/>
      <c r="AI409"/>
      <c r="AJ409"/>
      <c r="AK409"/>
      <c r="AL409"/>
      <c r="AM409"/>
      <c r="AN409"/>
      <c r="AO409"/>
      <c r="AP409"/>
      <c r="AQ409"/>
      <c r="AR409"/>
      <c r="AS409"/>
      <c r="AT409"/>
      <c r="AU409"/>
      <c r="AV409"/>
      <c r="AW409"/>
      <c r="AX409"/>
      <c r="AY409"/>
      <c r="AZ409"/>
      <c r="BA409"/>
      <c r="BB409"/>
      <c r="BC409" s="66"/>
    </row>
    <row r="410" spans="1:55" s="35" customFormat="1">
      <c r="A410"/>
      <c r="C410" s="38" t="s">
        <v>1032</v>
      </c>
      <c r="D410" s="36" t="str">
        <f t="shared" si="68"/>
        <v>4.1.1.4.01</v>
      </c>
      <c r="E410" s="34" t="s">
        <v>2362</v>
      </c>
      <c r="F410" s="34" t="s">
        <v>1958</v>
      </c>
      <c r="G410" s="34"/>
      <c r="H410" s="34"/>
      <c r="I410" s="34"/>
      <c r="J410" s="317" t="str">
        <f t="shared" si="66"/>
        <v>METAL</v>
      </c>
      <c r="K410" s="34"/>
      <c r="L410" s="34">
        <v>1</v>
      </c>
      <c r="N410" s="48"/>
      <c r="O410" s="34" t="str">
        <f t="shared" si="67"/>
        <v>ACTIVO FIJO</v>
      </c>
      <c r="P410" s="34"/>
      <c r="W410" s="196">
        <f>+W409</f>
        <v>0</v>
      </c>
      <c r="X410" s="197">
        <f t="shared" si="64"/>
        <v>0</v>
      </c>
      <c r="Y410"/>
      <c r="Z410"/>
      <c r="AA410"/>
      <c r="AB410"/>
      <c r="AC410"/>
      <c r="AD410"/>
      <c r="AE410"/>
      <c r="AF410"/>
      <c r="AG410"/>
      <c r="AH410"/>
      <c r="AI410"/>
      <c r="AJ410"/>
      <c r="AK410"/>
      <c r="AL410"/>
      <c r="AM410"/>
      <c r="AN410"/>
      <c r="AO410"/>
      <c r="AP410"/>
      <c r="AQ410"/>
      <c r="AR410"/>
      <c r="AS410"/>
      <c r="AT410"/>
      <c r="AU410"/>
      <c r="AV410"/>
      <c r="AW410"/>
      <c r="AX410"/>
      <c r="AY410"/>
      <c r="AZ410"/>
      <c r="BA410"/>
      <c r="BB410"/>
      <c r="BC410" s="66"/>
    </row>
    <row r="411" spans="1:55" s="35" customFormat="1">
      <c r="A411"/>
      <c r="C411" s="38" t="s">
        <v>1033</v>
      </c>
      <c r="D411" s="36" t="str">
        <f>+D409</f>
        <v>4.1.1.4.01</v>
      </c>
      <c r="E411" s="34" t="str">
        <f>+E409</f>
        <v>TIJERA</v>
      </c>
      <c r="F411" s="34" t="s">
        <v>2416</v>
      </c>
      <c r="G411" s="34"/>
      <c r="H411" s="34"/>
      <c r="I411" s="34"/>
      <c r="J411" s="317" t="str">
        <f t="shared" si="66"/>
        <v>METAL</v>
      </c>
      <c r="K411" s="34"/>
      <c r="L411" s="34">
        <v>1</v>
      </c>
      <c r="N411" s="48"/>
      <c r="O411" s="34" t="str">
        <f t="shared" si="67"/>
        <v>ACTIVO FIJO</v>
      </c>
      <c r="P411" s="34"/>
      <c r="W411" s="196">
        <f>+W409</f>
        <v>0</v>
      </c>
      <c r="X411" s="197">
        <f t="shared" si="64"/>
        <v>0</v>
      </c>
      <c r="Y411"/>
      <c r="Z411"/>
      <c r="AA411"/>
      <c r="AB411"/>
      <c r="AC411"/>
      <c r="AD411"/>
      <c r="AE411"/>
      <c r="AF411"/>
      <c r="AG411"/>
      <c r="AH411"/>
      <c r="AI411"/>
      <c r="AJ411"/>
      <c r="AK411"/>
      <c r="AL411"/>
      <c r="AM411"/>
      <c r="AN411"/>
      <c r="AO411"/>
      <c r="AP411"/>
      <c r="AQ411"/>
      <c r="AR411"/>
      <c r="AS411"/>
      <c r="AT411"/>
      <c r="AU411"/>
      <c r="AV411"/>
      <c r="AW411"/>
      <c r="AX411"/>
      <c r="AY411"/>
      <c r="AZ411"/>
      <c r="BA411"/>
      <c r="BB411"/>
      <c r="BC411" s="66"/>
    </row>
    <row r="412" spans="1:55" s="35" customFormat="1">
      <c r="A412"/>
      <c r="C412" s="38" t="s">
        <v>1034</v>
      </c>
      <c r="D412" s="36" t="str">
        <f>+D399</f>
        <v>4.1.1.4.01</v>
      </c>
      <c r="E412" s="34" t="str">
        <f>+E399</f>
        <v xml:space="preserve">PINZA </v>
      </c>
      <c r="F412" s="34" t="s">
        <v>2417</v>
      </c>
      <c r="G412" s="34"/>
      <c r="H412" s="34"/>
      <c r="I412" s="34"/>
      <c r="J412" s="317" t="str">
        <f t="shared" si="66"/>
        <v>METAL</v>
      </c>
      <c r="K412" s="34"/>
      <c r="L412" s="34">
        <v>2</v>
      </c>
      <c r="N412" s="48"/>
      <c r="O412" s="34" t="str">
        <f t="shared" si="67"/>
        <v>ACTIVO FIJO</v>
      </c>
      <c r="P412" s="34"/>
      <c r="W412" s="196">
        <f>+W409</f>
        <v>0</v>
      </c>
      <c r="X412" s="197">
        <f t="shared" si="64"/>
        <v>0</v>
      </c>
      <c r="Y412"/>
      <c r="Z412"/>
      <c r="AA412"/>
      <c r="AB412"/>
      <c r="AC412"/>
      <c r="AD412"/>
      <c r="AE412"/>
      <c r="AF412"/>
      <c r="AG412"/>
      <c r="AH412"/>
      <c r="AI412"/>
      <c r="AJ412"/>
      <c r="AK412"/>
      <c r="AL412"/>
      <c r="AM412"/>
      <c r="AN412"/>
      <c r="AO412"/>
      <c r="AP412"/>
      <c r="AQ412"/>
      <c r="AR412"/>
      <c r="AS412"/>
      <c r="AT412"/>
      <c r="AU412"/>
      <c r="AV412"/>
      <c r="AW412"/>
      <c r="AX412"/>
      <c r="AY412"/>
      <c r="AZ412"/>
      <c r="BA412"/>
      <c r="BB412"/>
      <c r="BC412" s="66"/>
    </row>
    <row r="413" spans="1:55" s="35" customFormat="1">
      <c r="A413"/>
      <c r="C413" s="38" t="s">
        <v>1035</v>
      </c>
      <c r="D413" s="36" t="str">
        <f>+D400</f>
        <v>4.1.1.4.01</v>
      </c>
      <c r="E413" s="34" t="str">
        <f>+E410</f>
        <v>PINZA</v>
      </c>
      <c r="F413" s="34" t="s">
        <v>1965</v>
      </c>
      <c r="G413" s="34"/>
      <c r="H413" s="34"/>
      <c r="I413" s="34"/>
      <c r="J413" s="317" t="str">
        <f t="shared" si="66"/>
        <v>METAL</v>
      </c>
      <c r="K413" s="34"/>
      <c r="L413" s="34">
        <v>1</v>
      </c>
      <c r="N413" s="48"/>
      <c r="O413" s="34" t="str">
        <f t="shared" si="67"/>
        <v>ACTIVO FIJO</v>
      </c>
      <c r="P413" s="34"/>
      <c r="W413" s="196">
        <f>+W409</f>
        <v>0</v>
      </c>
      <c r="X413" s="197">
        <f t="shared" si="64"/>
        <v>0</v>
      </c>
      <c r="Y413"/>
      <c r="Z413"/>
      <c r="AA413"/>
      <c r="AB413"/>
      <c r="AC413"/>
      <c r="AD413"/>
      <c r="AE413"/>
      <c r="AF413"/>
      <c r="AG413"/>
      <c r="AH413"/>
      <c r="AI413"/>
      <c r="AJ413"/>
      <c r="AK413"/>
      <c r="AL413"/>
      <c r="AM413"/>
      <c r="AN413"/>
      <c r="AO413"/>
      <c r="AP413"/>
      <c r="AQ413"/>
      <c r="AR413"/>
      <c r="AS413"/>
      <c r="AT413"/>
      <c r="AU413"/>
      <c r="AV413"/>
      <c r="AW413"/>
      <c r="AX413"/>
      <c r="AY413"/>
      <c r="AZ413"/>
      <c r="BA413"/>
      <c r="BB413"/>
      <c r="BC413" s="66"/>
    </row>
    <row r="414" spans="1:55" s="35" customFormat="1">
      <c r="A414"/>
      <c r="C414" s="38" t="s">
        <v>1036</v>
      </c>
      <c r="D414" s="36" t="str">
        <f>+D401</f>
        <v>4.1.1.4.01</v>
      </c>
      <c r="E414" s="34" t="s">
        <v>2332</v>
      </c>
      <c r="F414" s="34" t="s">
        <v>1941</v>
      </c>
      <c r="G414" s="34"/>
      <c r="H414" s="34"/>
      <c r="I414" s="34"/>
      <c r="J414" s="317" t="str">
        <f t="shared" si="66"/>
        <v>METAL</v>
      </c>
      <c r="K414" s="34"/>
      <c r="L414" s="34">
        <v>1</v>
      </c>
      <c r="N414" s="48"/>
      <c r="O414" s="34" t="str">
        <f t="shared" si="67"/>
        <v>ACTIVO FIJO</v>
      </c>
      <c r="P414" s="34"/>
      <c r="W414" s="196">
        <f>+W412</f>
        <v>0</v>
      </c>
      <c r="X414" s="197">
        <f t="shared" si="64"/>
        <v>0</v>
      </c>
      <c r="Y414"/>
      <c r="Z414"/>
      <c r="AA414"/>
      <c r="AB414"/>
      <c r="AC414"/>
      <c r="AD414"/>
      <c r="AE414"/>
      <c r="AF414"/>
      <c r="AG414"/>
      <c r="AH414"/>
      <c r="AI414"/>
      <c r="AJ414"/>
      <c r="AK414"/>
      <c r="AL414"/>
      <c r="AM414"/>
      <c r="AN414"/>
      <c r="AO414"/>
      <c r="AP414"/>
      <c r="AQ414"/>
      <c r="AR414"/>
      <c r="AS414"/>
      <c r="AT414"/>
      <c r="AU414"/>
      <c r="AV414"/>
      <c r="AW414"/>
      <c r="AX414"/>
      <c r="AY414"/>
      <c r="AZ414"/>
      <c r="BA414"/>
      <c r="BB414"/>
      <c r="BC414" s="66"/>
    </row>
    <row r="415" spans="1:55" s="35" customFormat="1">
      <c r="A415"/>
      <c r="C415" s="38" t="s">
        <v>1037</v>
      </c>
      <c r="D415" s="36" t="str">
        <f>+D402</f>
        <v>4.1.1.4.01</v>
      </c>
      <c r="E415" s="34" t="s">
        <v>2362</v>
      </c>
      <c r="F415" s="34" t="s">
        <v>1939</v>
      </c>
      <c r="G415" s="34"/>
      <c r="H415" s="34"/>
      <c r="I415" s="34"/>
      <c r="J415" s="317" t="str">
        <f t="shared" si="66"/>
        <v>METAL</v>
      </c>
      <c r="K415" s="34"/>
      <c r="L415" s="34">
        <v>4</v>
      </c>
      <c r="N415" s="48"/>
      <c r="O415" s="34" t="str">
        <f t="shared" si="67"/>
        <v>ACTIVO FIJO</v>
      </c>
      <c r="P415" s="34"/>
      <c r="W415" s="196">
        <f>+W414</f>
        <v>0</v>
      </c>
      <c r="X415" s="197">
        <f t="shared" si="64"/>
        <v>0</v>
      </c>
      <c r="Y415"/>
      <c r="Z415"/>
      <c r="AA415"/>
      <c r="AB415"/>
      <c r="AC415"/>
      <c r="AD415"/>
      <c r="AE415"/>
      <c r="AF415"/>
      <c r="AG415"/>
      <c r="AH415"/>
      <c r="AI415"/>
      <c r="AJ415"/>
      <c r="AK415"/>
      <c r="AL415"/>
      <c r="AM415"/>
      <c r="AN415"/>
      <c r="AO415"/>
      <c r="AP415"/>
      <c r="AQ415"/>
      <c r="AR415"/>
      <c r="AS415"/>
      <c r="AT415"/>
      <c r="AU415"/>
      <c r="AV415"/>
      <c r="AW415"/>
      <c r="AX415"/>
      <c r="AY415"/>
      <c r="AZ415"/>
      <c r="BA415"/>
      <c r="BB415"/>
      <c r="BC415" s="66"/>
    </row>
    <row r="416" spans="1:55" s="35" customFormat="1">
      <c r="A416"/>
      <c r="C416" s="38" t="s">
        <v>1038</v>
      </c>
      <c r="D416" s="36" t="str">
        <f>+D414</f>
        <v>4.1.1.4.01</v>
      </c>
      <c r="E416" s="34" t="str">
        <f>+E412</f>
        <v xml:space="preserve">PINZA </v>
      </c>
      <c r="F416" s="34" t="s">
        <v>1944</v>
      </c>
      <c r="G416" s="34"/>
      <c r="H416" s="34"/>
      <c r="I416" s="34"/>
      <c r="J416" s="317" t="str">
        <f t="shared" si="66"/>
        <v>METAL</v>
      </c>
      <c r="K416" s="34"/>
      <c r="L416" s="34">
        <v>2</v>
      </c>
      <c r="N416" s="48"/>
      <c r="O416" s="34" t="str">
        <f t="shared" si="67"/>
        <v>ACTIVO FIJO</v>
      </c>
      <c r="P416" s="34"/>
      <c r="W416" s="196">
        <f>+W414</f>
        <v>0</v>
      </c>
      <c r="X416" s="197">
        <f t="shared" si="64"/>
        <v>0</v>
      </c>
      <c r="Y416"/>
      <c r="Z416"/>
      <c r="AA416"/>
      <c r="AB416"/>
      <c r="AC416"/>
      <c r="AD416"/>
      <c r="AE416"/>
      <c r="AF416"/>
      <c r="AG416"/>
      <c r="AH416"/>
      <c r="AI416"/>
      <c r="AJ416"/>
      <c r="AK416"/>
      <c r="AL416"/>
      <c r="AM416"/>
      <c r="AN416"/>
      <c r="AO416"/>
      <c r="AP416"/>
      <c r="AQ416"/>
      <c r="AR416"/>
      <c r="AS416"/>
      <c r="AT416"/>
      <c r="AU416"/>
      <c r="AV416"/>
      <c r="AW416"/>
      <c r="AX416"/>
      <c r="AY416"/>
      <c r="AZ416"/>
      <c r="BA416"/>
      <c r="BB416"/>
      <c r="BC416" s="66"/>
    </row>
    <row r="417" spans="1:55" s="35" customFormat="1">
      <c r="A417"/>
      <c r="C417" s="38" t="s">
        <v>1039</v>
      </c>
      <c r="D417" s="36" t="str">
        <f>+D404</f>
        <v>4.1.1.4.01</v>
      </c>
      <c r="E417" s="34" t="s">
        <v>2409</v>
      </c>
      <c r="F417" s="34" t="s">
        <v>1974</v>
      </c>
      <c r="G417" s="34"/>
      <c r="H417" s="34"/>
      <c r="I417" s="34"/>
      <c r="J417" s="317" t="str">
        <f t="shared" si="66"/>
        <v>METAL</v>
      </c>
      <c r="K417" s="34"/>
      <c r="L417" s="34">
        <v>1</v>
      </c>
      <c r="N417" s="48"/>
      <c r="O417" s="34" t="str">
        <f t="shared" si="67"/>
        <v>ACTIVO FIJO</v>
      </c>
      <c r="P417" s="34"/>
      <c r="W417" s="196">
        <f>+W414</f>
        <v>0</v>
      </c>
      <c r="X417" s="197">
        <f t="shared" si="64"/>
        <v>0</v>
      </c>
      <c r="Y417"/>
      <c r="Z417"/>
      <c r="AA417"/>
      <c r="AB417"/>
      <c r="AC417"/>
      <c r="AD417"/>
      <c r="AE417"/>
      <c r="AF417"/>
      <c r="AG417"/>
      <c r="AH417"/>
      <c r="AI417"/>
      <c r="AJ417"/>
      <c r="AK417"/>
      <c r="AL417"/>
      <c r="AM417"/>
      <c r="AN417"/>
      <c r="AO417"/>
      <c r="AP417"/>
      <c r="AQ417"/>
      <c r="AR417"/>
      <c r="AS417"/>
      <c r="AT417"/>
      <c r="AU417"/>
      <c r="AV417"/>
      <c r="AW417"/>
      <c r="AX417"/>
      <c r="AY417"/>
      <c r="AZ417"/>
      <c r="BA417"/>
      <c r="BB417"/>
      <c r="BC417" s="66"/>
    </row>
    <row r="418" spans="1:55" s="35" customFormat="1">
      <c r="A418"/>
      <c r="C418" s="38" t="s">
        <v>1040</v>
      </c>
      <c r="D418" s="36" t="str">
        <f>+D405</f>
        <v>4.1.1.4.01</v>
      </c>
      <c r="E418" s="34" t="s">
        <v>2341</v>
      </c>
      <c r="F418" s="34" t="s">
        <v>2370</v>
      </c>
      <c r="G418" s="34"/>
      <c r="H418" s="34"/>
      <c r="I418" s="34"/>
      <c r="J418" s="317" t="str">
        <f t="shared" si="66"/>
        <v>METAL</v>
      </c>
      <c r="K418" s="34"/>
      <c r="L418" s="34">
        <v>1</v>
      </c>
      <c r="N418" s="48"/>
      <c r="O418" s="34" t="str">
        <f t="shared" si="67"/>
        <v>ACTIVO FIJO</v>
      </c>
      <c r="P418" s="34"/>
      <c r="W418" s="196">
        <f>+W414</f>
        <v>0</v>
      </c>
      <c r="X418" s="197">
        <f t="shared" si="64"/>
        <v>0</v>
      </c>
      <c r="Y418"/>
      <c r="Z418"/>
      <c r="AA418"/>
      <c r="AB418"/>
      <c r="AC418"/>
      <c r="AD418"/>
      <c r="AE418"/>
      <c r="AF418"/>
      <c r="AG418"/>
      <c r="AH418"/>
      <c r="AI418"/>
      <c r="AJ418"/>
      <c r="AK418"/>
      <c r="AL418"/>
      <c r="AM418"/>
      <c r="AN418"/>
      <c r="AO418"/>
      <c r="AP418"/>
      <c r="AQ418"/>
      <c r="AR418"/>
      <c r="AS418"/>
      <c r="AT418"/>
      <c r="AU418"/>
      <c r="AV418"/>
      <c r="AW418"/>
      <c r="AX418"/>
      <c r="AY418"/>
      <c r="AZ418"/>
      <c r="BA418"/>
      <c r="BB418"/>
      <c r="BC418" s="66"/>
    </row>
    <row r="419" spans="1:55" s="35" customFormat="1">
      <c r="A419"/>
      <c r="C419" s="38" t="s">
        <v>1041</v>
      </c>
      <c r="D419" s="36" t="str">
        <f>+D417</f>
        <v>4.1.1.4.01</v>
      </c>
      <c r="E419" s="34" t="s">
        <v>2321</v>
      </c>
      <c r="F419" s="34" t="s">
        <v>2322</v>
      </c>
      <c r="G419" s="34"/>
      <c r="H419" s="34"/>
      <c r="I419" s="34"/>
      <c r="J419" s="317" t="str">
        <f t="shared" si="66"/>
        <v>METAL</v>
      </c>
      <c r="K419" s="34"/>
      <c r="L419" s="34">
        <v>1</v>
      </c>
      <c r="N419" s="48"/>
      <c r="O419" s="34" t="str">
        <f t="shared" si="67"/>
        <v>ACTIVO FIJO</v>
      </c>
      <c r="P419" s="34"/>
      <c r="W419" s="196">
        <f>+W417</f>
        <v>0</v>
      </c>
      <c r="X419" s="197">
        <f t="shared" si="64"/>
        <v>0</v>
      </c>
      <c r="Y419"/>
      <c r="Z419"/>
      <c r="AA419"/>
      <c r="AB419"/>
      <c r="AC419"/>
      <c r="AD419"/>
      <c r="AE419"/>
      <c r="AF419"/>
      <c r="AG419"/>
      <c r="AH419"/>
      <c r="AI419"/>
      <c r="AJ419"/>
      <c r="AK419"/>
      <c r="AL419"/>
      <c r="AM419"/>
      <c r="AN419"/>
      <c r="AO419"/>
      <c r="AP419"/>
      <c r="AQ419"/>
      <c r="AR419"/>
      <c r="AS419"/>
      <c r="AT419"/>
      <c r="AU419"/>
      <c r="AV419"/>
      <c r="AW419"/>
      <c r="AX419"/>
      <c r="AY419"/>
      <c r="AZ419"/>
      <c r="BA419"/>
      <c r="BB419"/>
      <c r="BC419" s="66"/>
    </row>
    <row r="420" spans="1:55" s="35" customFormat="1">
      <c r="A420"/>
      <c r="C420" s="38" t="s">
        <v>1042</v>
      </c>
      <c r="D420" s="36" t="str">
        <f>+D418</f>
        <v>4.1.1.4.01</v>
      </c>
      <c r="E420" s="34" t="s">
        <v>2371</v>
      </c>
      <c r="F420" s="34" t="s">
        <v>2364</v>
      </c>
      <c r="G420" s="34"/>
      <c r="H420" s="34"/>
      <c r="I420" s="34"/>
      <c r="J420" s="317" t="str">
        <f t="shared" si="66"/>
        <v>METAL</v>
      </c>
      <c r="K420" s="34"/>
      <c r="L420" s="34">
        <v>1</v>
      </c>
      <c r="N420" s="48"/>
      <c r="O420" s="34" t="str">
        <f t="shared" si="67"/>
        <v>ACTIVO FIJO</v>
      </c>
      <c r="P420" s="34"/>
      <c r="W420" s="196">
        <f>+W419</f>
        <v>0</v>
      </c>
      <c r="X420" s="197">
        <f t="shared" si="64"/>
        <v>0</v>
      </c>
      <c r="Y420"/>
      <c r="Z420"/>
      <c r="AA420"/>
      <c r="AB420"/>
      <c r="AC420"/>
      <c r="AD420"/>
      <c r="AE420"/>
      <c r="AF420"/>
      <c r="AG420"/>
      <c r="AH420"/>
      <c r="AI420"/>
      <c r="AJ420"/>
      <c r="AK420"/>
      <c r="AL420"/>
      <c r="AM420"/>
      <c r="AN420"/>
      <c r="AO420"/>
      <c r="AP420"/>
      <c r="AQ420"/>
      <c r="AR420"/>
      <c r="AS420"/>
      <c r="AT420"/>
      <c r="AU420"/>
      <c r="AV420"/>
      <c r="AW420"/>
      <c r="AX420"/>
      <c r="AY420"/>
      <c r="AZ420"/>
      <c r="BA420"/>
      <c r="BB420"/>
      <c r="BC420" s="66"/>
    </row>
    <row r="421" spans="1:55" s="35" customFormat="1">
      <c r="A421"/>
      <c r="C421" s="38" t="s">
        <v>1043</v>
      </c>
      <c r="D421" s="36" t="str">
        <f>+D408</f>
        <v>4.1.1.4.01</v>
      </c>
      <c r="E421" s="34" t="str">
        <f>+E414</f>
        <v xml:space="preserve">TIJERA KELLY </v>
      </c>
      <c r="F421" s="34" t="s">
        <v>1941</v>
      </c>
      <c r="G421" s="34"/>
      <c r="H421" s="34"/>
      <c r="I421" s="34"/>
      <c r="J421" s="317" t="str">
        <f t="shared" si="66"/>
        <v>METAL</v>
      </c>
      <c r="K421" s="34"/>
      <c r="L421" s="34">
        <v>1</v>
      </c>
      <c r="N421" s="48"/>
      <c r="O421" s="34" t="str">
        <f t="shared" si="67"/>
        <v>ACTIVO FIJO</v>
      </c>
      <c r="P421" s="34"/>
      <c r="W421" s="196">
        <f>+W419</f>
        <v>0</v>
      </c>
      <c r="X421" s="197">
        <f t="shared" si="64"/>
        <v>0</v>
      </c>
      <c r="Y421"/>
      <c r="Z421"/>
      <c r="AA421"/>
      <c r="AB421"/>
      <c r="AC421"/>
      <c r="AD421"/>
      <c r="AE421"/>
      <c r="AF421"/>
      <c r="AG421"/>
      <c r="AH421"/>
      <c r="AI421"/>
      <c r="AJ421"/>
      <c r="AK421"/>
      <c r="AL421"/>
      <c r="AM421"/>
      <c r="AN421"/>
      <c r="AO421"/>
      <c r="AP421"/>
      <c r="AQ421"/>
      <c r="AR421"/>
      <c r="AS421"/>
      <c r="AT421"/>
      <c r="AU421"/>
      <c r="AV421"/>
      <c r="AW421"/>
      <c r="AX421"/>
      <c r="AY421"/>
      <c r="AZ421"/>
      <c r="BA421"/>
      <c r="BB421"/>
      <c r="BC421" s="66"/>
    </row>
    <row r="422" spans="1:55" s="35" customFormat="1">
      <c r="A422"/>
      <c r="C422" s="38" t="s">
        <v>1044</v>
      </c>
      <c r="D422" s="36" t="str">
        <f>+D409</f>
        <v>4.1.1.4.01</v>
      </c>
      <c r="E422" s="34" t="s">
        <v>2371</v>
      </c>
      <c r="F422" s="34" t="s">
        <v>2370</v>
      </c>
      <c r="G422" s="34"/>
      <c r="H422" s="34"/>
      <c r="I422" s="34"/>
      <c r="J422" s="317" t="str">
        <f t="shared" si="66"/>
        <v>METAL</v>
      </c>
      <c r="K422" s="34"/>
      <c r="L422" s="34">
        <v>1</v>
      </c>
      <c r="N422" s="48"/>
      <c r="O422" s="34" t="str">
        <f t="shared" si="67"/>
        <v>ACTIVO FIJO</v>
      </c>
      <c r="P422" s="34"/>
      <c r="W422" s="196">
        <f>+W419</f>
        <v>0</v>
      </c>
      <c r="X422" s="197">
        <f t="shared" si="64"/>
        <v>0</v>
      </c>
      <c r="Y422"/>
      <c r="Z422"/>
      <c r="AA422"/>
      <c r="AB422"/>
      <c r="AC422"/>
      <c r="AD422"/>
      <c r="AE422"/>
      <c r="AF422"/>
      <c r="AG422"/>
      <c r="AH422"/>
      <c r="AI422"/>
      <c r="AJ422"/>
      <c r="AK422"/>
      <c r="AL422"/>
      <c r="AM422"/>
      <c r="AN422"/>
      <c r="AO422"/>
      <c r="AP422"/>
      <c r="AQ422"/>
      <c r="AR422"/>
      <c r="AS422"/>
      <c r="AT422"/>
      <c r="AU422"/>
      <c r="AV422"/>
      <c r="AW422"/>
      <c r="AX422"/>
      <c r="AY422"/>
      <c r="AZ422"/>
      <c r="BA422"/>
      <c r="BB422"/>
      <c r="BC422" s="66"/>
    </row>
    <row r="423" spans="1:55" s="35" customFormat="1">
      <c r="A423"/>
      <c r="C423" s="38" t="s">
        <v>1045</v>
      </c>
      <c r="D423" s="36" t="str">
        <f>+D410</f>
        <v>4.1.1.4.01</v>
      </c>
      <c r="E423" s="34" t="s">
        <v>2362</v>
      </c>
      <c r="F423" s="34" t="s">
        <v>1939</v>
      </c>
      <c r="G423" s="34"/>
      <c r="H423" s="34"/>
      <c r="I423" s="34"/>
      <c r="J423" s="317" t="str">
        <f t="shared" si="66"/>
        <v>METAL</v>
      </c>
      <c r="K423" s="34"/>
      <c r="L423" s="34">
        <v>1</v>
      </c>
      <c r="N423" s="48"/>
      <c r="O423" s="34" t="str">
        <f t="shared" si="67"/>
        <v>ACTIVO FIJO</v>
      </c>
      <c r="P423" s="34"/>
      <c r="W423" s="196">
        <f>+W419</f>
        <v>0</v>
      </c>
      <c r="X423" s="197">
        <f t="shared" si="64"/>
        <v>0</v>
      </c>
      <c r="Y423"/>
      <c r="Z423"/>
      <c r="AA423"/>
      <c r="AB423"/>
      <c r="AC423"/>
      <c r="AD423"/>
      <c r="AE423"/>
      <c r="AF423"/>
      <c r="AG423"/>
      <c r="AH423"/>
      <c r="AI423"/>
      <c r="AJ423"/>
      <c r="AK423"/>
      <c r="AL423"/>
      <c r="AM423"/>
      <c r="AN423"/>
      <c r="AO423"/>
      <c r="AP423"/>
      <c r="AQ423"/>
      <c r="AR423"/>
      <c r="AS423"/>
      <c r="AT423"/>
      <c r="AU423"/>
      <c r="AV423"/>
      <c r="AW423"/>
      <c r="AX423"/>
      <c r="AY423"/>
      <c r="AZ423"/>
      <c r="BA423"/>
      <c r="BB423"/>
      <c r="BC423" s="66"/>
    </row>
    <row r="424" spans="1:55" s="35" customFormat="1">
      <c r="A424"/>
      <c r="C424" s="38" t="s">
        <v>1046</v>
      </c>
      <c r="D424" s="36" t="str">
        <f>+D411</f>
        <v>4.1.1.4.01</v>
      </c>
      <c r="E424" s="34" t="str">
        <f>+E423</f>
        <v>PINZA</v>
      </c>
      <c r="F424" s="34" t="s">
        <v>2353</v>
      </c>
      <c r="G424" s="34"/>
      <c r="H424" s="34"/>
      <c r="I424" s="34"/>
      <c r="J424" s="317" t="str">
        <f t="shared" si="66"/>
        <v>METAL</v>
      </c>
      <c r="K424" s="34"/>
      <c r="L424" s="34">
        <v>1</v>
      </c>
      <c r="N424" s="48"/>
      <c r="O424" s="34" t="str">
        <f t="shared" si="67"/>
        <v>ACTIVO FIJO</v>
      </c>
      <c r="P424" s="34"/>
      <c r="W424" s="196">
        <f>+W422</f>
        <v>0</v>
      </c>
      <c r="X424" s="197">
        <f t="shared" si="64"/>
        <v>0</v>
      </c>
      <c r="Y424"/>
      <c r="Z424"/>
      <c r="AA424"/>
      <c r="AB424"/>
      <c r="AC424"/>
      <c r="AD424"/>
      <c r="AE424"/>
      <c r="AF424"/>
      <c r="AG424"/>
      <c r="AH424"/>
      <c r="AI424"/>
      <c r="AJ424"/>
      <c r="AK424"/>
      <c r="AL424"/>
      <c r="AM424"/>
      <c r="AN424"/>
      <c r="AO424"/>
      <c r="AP424"/>
      <c r="AQ424"/>
      <c r="AR424"/>
      <c r="AS424"/>
      <c r="AT424"/>
      <c r="AU424"/>
      <c r="AV424"/>
      <c r="AW424"/>
      <c r="AX424"/>
      <c r="AY424"/>
      <c r="AZ424"/>
      <c r="BA424"/>
      <c r="BB424"/>
      <c r="BC424" s="66"/>
    </row>
    <row r="425" spans="1:55" s="35" customFormat="1">
      <c r="A425"/>
      <c r="C425" s="38" t="s">
        <v>1048</v>
      </c>
      <c r="D425" s="36" t="str">
        <f>+D412</f>
        <v>4.1.1.4.01</v>
      </c>
      <c r="E425" s="34" t="str">
        <f>+E424</f>
        <v>PINZA</v>
      </c>
      <c r="F425" s="34" t="s">
        <v>2336</v>
      </c>
      <c r="G425" s="34"/>
      <c r="H425" s="34"/>
      <c r="I425" s="34"/>
      <c r="J425" s="317" t="str">
        <f t="shared" si="66"/>
        <v>METAL</v>
      </c>
      <c r="K425" s="34"/>
      <c r="L425" s="34">
        <v>1</v>
      </c>
      <c r="N425" s="48"/>
      <c r="O425" s="34" t="str">
        <f t="shared" si="67"/>
        <v>ACTIVO FIJO</v>
      </c>
      <c r="P425" s="34"/>
      <c r="W425" s="196">
        <f>+W424</f>
        <v>0</v>
      </c>
      <c r="X425" s="197">
        <f t="shared" si="64"/>
        <v>0</v>
      </c>
      <c r="Y425"/>
      <c r="Z425"/>
      <c r="AA425"/>
      <c r="AB425"/>
      <c r="AC425"/>
      <c r="AD425"/>
      <c r="AE425"/>
      <c r="AF425"/>
      <c r="AG425"/>
      <c r="AH425"/>
      <c r="AI425"/>
      <c r="AJ425"/>
      <c r="AK425"/>
      <c r="AL425"/>
      <c r="AM425"/>
      <c r="AN425"/>
      <c r="AO425"/>
      <c r="AP425"/>
      <c r="AQ425"/>
      <c r="AR425"/>
      <c r="AS425"/>
      <c r="AT425"/>
      <c r="AU425"/>
      <c r="AV425"/>
      <c r="AW425"/>
      <c r="AX425"/>
      <c r="AY425"/>
      <c r="AZ425"/>
      <c r="BA425"/>
      <c r="BB425"/>
      <c r="BC425" s="66"/>
    </row>
    <row r="426" spans="1:55" s="35" customFormat="1">
      <c r="A426"/>
      <c r="C426" s="38" t="s">
        <v>1049</v>
      </c>
      <c r="D426" s="36" t="str">
        <f>+D424</f>
        <v>4.1.1.4.01</v>
      </c>
      <c r="E426" s="34" t="str">
        <f>+E407</f>
        <v>TIJERA MAYO</v>
      </c>
      <c r="F426" s="34" t="s">
        <v>2401</v>
      </c>
      <c r="G426" s="34"/>
      <c r="H426" s="34"/>
      <c r="I426" s="34"/>
      <c r="J426" s="317" t="str">
        <f t="shared" si="66"/>
        <v>METAL</v>
      </c>
      <c r="K426" s="34"/>
      <c r="L426" s="34">
        <v>1</v>
      </c>
      <c r="N426" s="48"/>
      <c r="O426" s="34" t="str">
        <f t="shared" si="67"/>
        <v>ACTIVO FIJO</v>
      </c>
      <c r="P426" s="34"/>
      <c r="W426" s="196">
        <f>+W424</f>
        <v>0</v>
      </c>
      <c r="X426" s="197">
        <f t="shared" si="64"/>
        <v>0</v>
      </c>
      <c r="Y426"/>
      <c r="Z426"/>
      <c r="AA426"/>
      <c r="AB426"/>
      <c r="AC426"/>
      <c r="AD426"/>
      <c r="AE426"/>
      <c r="AF426"/>
      <c r="AG426"/>
      <c r="AH426"/>
      <c r="AI426"/>
      <c r="AJ426"/>
      <c r="AK426"/>
      <c r="AL426"/>
      <c r="AM426"/>
      <c r="AN426"/>
      <c r="AO426"/>
      <c r="AP426"/>
      <c r="AQ426"/>
      <c r="AR426"/>
      <c r="AS426"/>
      <c r="AT426"/>
      <c r="AU426"/>
      <c r="AV426"/>
      <c r="AW426"/>
      <c r="AX426"/>
      <c r="AY426"/>
      <c r="AZ426"/>
      <c r="BA426"/>
      <c r="BB426"/>
      <c r="BC426" s="66"/>
    </row>
    <row r="427" spans="1:55" s="35" customFormat="1">
      <c r="A427"/>
      <c r="C427" s="38" t="s">
        <v>1050</v>
      </c>
      <c r="D427" s="36" t="str">
        <f>+D425</f>
        <v>4.1.1.4.01</v>
      </c>
      <c r="E427" s="34" t="s">
        <v>2371</v>
      </c>
      <c r="F427" s="34" t="s">
        <v>2364</v>
      </c>
      <c r="G427" s="34"/>
      <c r="H427" s="34"/>
      <c r="I427" s="34"/>
      <c r="J427" s="317" t="str">
        <f t="shared" si="66"/>
        <v>METAL</v>
      </c>
      <c r="K427" s="34"/>
      <c r="L427" s="34">
        <v>1</v>
      </c>
      <c r="N427" s="48"/>
      <c r="O427" s="34" t="str">
        <f t="shared" si="67"/>
        <v>ACTIVO FIJO</v>
      </c>
      <c r="P427" s="34"/>
      <c r="W427" s="196">
        <f>+W424</f>
        <v>0</v>
      </c>
      <c r="X427" s="197">
        <f t="shared" si="64"/>
        <v>0</v>
      </c>
      <c r="Y427"/>
      <c r="Z427"/>
      <c r="AA427"/>
      <c r="AB427"/>
      <c r="AC427"/>
      <c r="AD427"/>
      <c r="AE427"/>
      <c r="AF427"/>
      <c r="AG427"/>
      <c r="AH427"/>
      <c r="AI427"/>
      <c r="AJ427"/>
      <c r="AK427"/>
      <c r="AL427"/>
      <c r="AM427"/>
      <c r="AN427"/>
      <c r="AO427"/>
      <c r="AP427"/>
      <c r="AQ427"/>
      <c r="AR427"/>
      <c r="AS427"/>
      <c r="AT427"/>
      <c r="AU427"/>
      <c r="AV427"/>
      <c r="AW427"/>
      <c r="AX427"/>
      <c r="AY427"/>
      <c r="AZ427"/>
      <c r="BA427"/>
      <c r="BB427"/>
      <c r="BC427" s="66"/>
    </row>
    <row r="428" spans="1:55" s="35" customFormat="1">
      <c r="A428"/>
      <c r="C428" s="38" t="s">
        <v>1051</v>
      </c>
      <c r="D428" s="36" t="str">
        <f>+D415</f>
        <v>4.1.1.4.01</v>
      </c>
      <c r="E428" s="34" t="s">
        <v>1973</v>
      </c>
      <c r="F428" s="34" t="s">
        <v>1975</v>
      </c>
      <c r="G428" s="34"/>
      <c r="H428" s="34"/>
      <c r="I428" s="34"/>
      <c r="J428" s="317" t="str">
        <f t="shared" si="66"/>
        <v>METAL</v>
      </c>
      <c r="K428" s="34"/>
      <c r="L428" s="34">
        <v>1</v>
      </c>
      <c r="N428" s="48"/>
      <c r="O428" s="34" t="str">
        <f t="shared" si="67"/>
        <v>ACTIVO FIJO</v>
      </c>
      <c r="P428" s="34"/>
      <c r="W428" s="196">
        <v>60000</v>
      </c>
      <c r="X428" s="197">
        <f t="shared" ref="X428:X429" si="69">+L428*W428</f>
        <v>60000</v>
      </c>
      <c r="Y428"/>
      <c r="Z428"/>
      <c r="AA428"/>
      <c r="AB428"/>
      <c r="AC428"/>
      <c r="AD428"/>
      <c r="AE428"/>
      <c r="AF428"/>
      <c r="AG428"/>
      <c r="AH428"/>
      <c r="AI428"/>
      <c r="AJ428"/>
      <c r="AK428"/>
      <c r="AL428"/>
      <c r="AM428"/>
      <c r="AN428"/>
      <c r="AO428"/>
      <c r="AP428"/>
      <c r="AQ428"/>
      <c r="AR428"/>
      <c r="AS428"/>
      <c r="AT428"/>
      <c r="AU428"/>
      <c r="AV428"/>
      <c r="AW428"/>
      <c r="AX428"/>
      <c r="AY428"/>
      <c r="AZ428"/>
      <c r="BA428"/>
      <c r="BB428"/>
      <c r="BC428" s="66"/>
    </row>
    <row r="429" spans="1:55" s="35" customFormat="1" ht="29.25" thickBot="1">
      <c r="A429"/>
      <c r="C429" s="38" t="s">
        <v>1052</v>
      </c>
      <c r="D429" s="36" t="str">
        <f>+D416</f>
        <v>4.1.1.4.01</v>
      </c>
      <c r="E429" s="34" t="s">
        <v>2371</v>
      </c>
      <c r="F429" s="34" t="s">
        <v>2418</v>
      </c>
      <c r="G429" s="34"/>
      <c r="H429" s="34"/>
      <c r="I429" s="34"/>
      <c r="J429" s="317" t="str">
        <f t="shared" si="66"/>
        <v>METAL</v>
      </c>
      <c r="K429" s="34"/>
      <c r="L429" s="34">
        <v>2</v>
      </c>
      <c r="N429" s="48"/>
      <c r="O429" s="34" t="str">
        <f t="shared" si="67"/>
        <v>ACTIVO FIJO</v>
      </c>
      <c r="P429" s="34"/>
      <c r="W429" s="196">
        <f t="shared" ref="W429" si="70">+W426</f>
        <v>0</v>
      </c>
      <c r="X429" s="197">
        <f t="shared" si="69"/>
        <v>0</v>
      </c>
      <c r="Y429" s="56"/>
      <c r="Z429"/>
      <c r="AA429"/>
      <c r="AB429"/>
      <c r="AC429"/>
      <c r="AD429"/>
      <c r="AE429"/>
      <c r="AF429"/>
      <c r="AG429"/>
      <c r="AH429"/>
      <c r="AI429"/>
      <c r="AJ429"/>
      <c r="AK429"/>
      <c r="AL429"/>
      <c r="AM429"/>
      <c r="AN429"/>
      <c r="AO429"/>
      <c r="AP429"/>
      <c r="AQ429"/>
      <c r="AR429"/>
      <c r="AS429"/>
      <c r="AT429"/>
      <c r="AU429"/>
      <c r="AV429"/>
      <c r="AW429"/>
      <c r="AX429"/>
      <c r="AY429"/>
      <c r="AZ429"/>
      <c r="BA429"/>
      <c r="BB429"/>
      <c r="BC429" s="66"/>
    </row>
    <row r="430" spans="1:55" s="270" customFormat="1">
      <c r="B430" s="221"/>
      <c r="C430" s="296" t="s">
        <v>1053</v>
      </c>
      <c r="D430" s="214" t="str">
        <f>+D417</f>
        <v>4.1.1.4.01</v>
      </c>
      <c r="E430" s="216" t="s">
        <v>5317</v>
      </c>
      <c r="F430" s="216"/>
      <c r="G430" s="216"/>
      <c r="H430" s="216"/>
      <c r="I430" s="216"/>
      <c r="J430" s="216"/>
      <c r="K430" s="216"/>
      <c r="L430" s="216">
        <v>1</v>
      </c>
      <c r="M430" s="221"/>
      <c r="N430" s="221"/>
      <c r="O430" s="216"/>
      <c r="P430" s="216"/>
      <c r="Q430" s="221"/>
      <c r="R430" s="221"/>
      <c r="S430" s="221"/>
      <c r="T430" s="221"/>
      <c r="U430" s="221"/>
      <c r="V430" s="221"/>
      <c r="W430" s="217">
        <f>+W428</f>
        <v>60000</v>
      </c>
      <c r="X430" s="218">
        <f t="shared" ref="X430" si="71">+L430*W430</f>
        <v>60000</v>
      </c>
    </row>
    <row r="431" spans="1:55" s="344" customFormat="1" ht="29.25" thickBot="1">
      <c r="A431" s="144"/>
      <c r="B431" s="141"/>
      <c r="C431" s="375" t="str">
        <f>+O433</f>
        <v>TRAUMACHOCK</v>
      </c>
      <c r="D431" s="375"/>
      <c r="E431" s="375"/>
      <c r="F431" s="375"/>
      <c r="G431" s="375"/>
      <c r="H431" s="375"/>
      <c r="I431" s="375"/>
      <c r="J431" s="375"/>
      <c r="K431" s="375"/>
      <c r="L431" s="375"/>
      <c r="M431" s="375"/>
      <c r="N431" s="375"/>
      <c r="O431" s="375"/>
      <c r="P431" s="375"/>
      <c r="Q431" s="141"/>
      <c r="R431" s="141"/>
      <c r="S431" s="141"/>
      <c r="T431" s="141"/>
      <c r="U431" s="141"/>
      <c r="V431" s="141"/>
      <c r="W431" s="142"/>
      <c r="X431" s="143">
        <f t="shared" ref="X431" si="72">+W431*L431</f>
        <v>0</v>
      </c>
      <c r="Y431" s="144"/>
      <c r="Z431" s="144"/>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row>
    <row r="432" spans="1:55" s="55" customFormat="1">
      <c r="A432"/>
      <c r="B432" s="35"/>
      <c r="C432" s="38" t="s">
        <v>1053</v>
      </c>
      <c r="D432" s="36" t="s">
        <v>60</v>
      </c>
      <c r="E432" s="57" t="s">
        <v>914</v>
      </c>
      <c r="F432" s="57"/>
      <c r="G432" s="57" t="s">
        <v>542</v>
      </c>
      <c r="H432" s="57" t="s">
        <v>915</v>
      </c>
      <c r="I432" s="57"/>
      <c r="J432" s="317" t="e">
        <f>+#REF!</f>
        <v>#REF!</v>
      </c>
      <c r="K432" s="57" t="str">
        <f>+K898</f>
        <v>Usado</v>
      </c>
      <c r="L432" s="57">
        <v>2</v>
      </c>
      <c r="M432" s="54"/>
      <c r="N432" s="54"/>
      <c r="O432" s="57" t="s">
        <v>916</v>
      </c>
      <c r="P432" s="57"/>
      <c r="Q432" s="35"/>
      <c r="R432" s="35"/>
      <c r="S432" s="35"/>
      <c r="T432" s="35"/>
      <c r="U432" s="35"/>
      <c r="V432" s="35"/>
      <c r="W432" s="196">
        <v>396000</v>
      </c>
      <c r="X432" s="197">
        <f>+L432*W432</f>
        <v>792000</v>
      </c>
      <c r="Y432"/>
      <c r="Z432"/>
      <c r="AA432"/>
      <c r="AB432"/>
      <c r="AC432"/>
      <c r="AD432"/>
      <c r="AE432"/>
      <c r="AF432"/>
      <c r="AG432"/>
      <c r="AH432"/>
      <c r="AI432"/>
      <c r="AJ432"/>
      <c r="AK432"/>
      <c r="AL432"/>
      <c r="AM432"/>
      <c r="AN432"/>
      <c r="AO432"/>
      <c r="AP432"/>
      <c r="AQ432"/>
      <c r="AR432"/>
      <c r="AS432"/>
      <c r="AT432"/>
      <c r="AU432"/>
      <c r="AV432"/>
      <c r="AW432"/>
      <c r="AX432"/>
      <c r="AY432"/>
      <c r="AZ432"/>
      <c r="BA432"/>
      <c r="BB432"/>
    </row>
    <row r="433" spans="1:54" s="55" customFormat="1">
      <c r="A433"/>
      <c r="B433" s="35"/>
      <c r="C433" s="38" t="s">
        <v>1054</v>
      </c>
      <c r="D433" s="36" t="s">
        <v>60</v>
      </c>
      <c r="E433" s="57" t="s">
        <v>453</v>
      </c>
      <c r="F433" s="57"/>
      <c r="G433" s="57" t="s">
        <v>494</v>
      </c>
      <c r="H433" s="57"/>
      <c r="I433" s="57"/>
      <c r="J433" s="317" t="s">
        <v>562</v>
      </c>
      <c r="K433" s="57" t="str">
        <f>+K111</f>
        <v>nuevo</v>
      </c>
      <c r="L433" s="57">
        <v>6</v>
      </c>
      <c r="M433" s="54"/>
      <c r="N433" s="54"/>
      <c r="O433" s="57" t="s">
        <v>916</v>
      </c>
      <c r="P433" s="57"/>
      <c r="Q433" s="35"/>
      <c r="R433" s="35"/>
      <c r="S433" s="35"/>
      <c r="T433" s="35"/>
      <c r="U433" s="35"/>
      <c r="V433" s="35"/>
      <c r="W433" s="196">
        <v>14600</v>
      </c>
      <c r="X433" s="197">
        <f>+W433*L433</f>
        <v>87600</v>
      </c>
      <c r="Y433"/>
      <c r="Z433"/>
      <c r="AA433"/>
      <c r="AB433"/>
      <c r="AC433"/>
      <c r="AD433"/>
      <c r="AE433"/>
      <c r="AF433"/>
      <c r="AG433"/>
      <c r="AH433"/>
      <c r="AI433"/>
      <c r="AJ433"/>
      <c r="AK433"/>
      <c r="AL433"/>
      <c r="AM433"/>
      <c r="AN433"/>
      <c r="AO433"/>
      <c r="AP433"/>
      <c r="AQ433"/>
      <c r="AR433"/>
      <c r="AS433"/>
      <c r="AT433"/>
      <c r="AU433"/>
      <c r="AV433"/>
      <c r="AW433"/>
      <c r="AX433"/>
      <c r="AY433"/>
      <c r="AZ433"/>
      <c r="BA433"/>
      <c r="BB433"/>
    </row>
    <row r="434" spans="1:54" s="55" customFormat="1">
      <c r="A434"/>
      <c r="B434" s="35"/>
      <c r="C434" s="38" t="s">
        <v>1055</v>
      </c>
      <c r="D434" s="36" t="s">
        <v>60</v>
      </c>
      <c r="E434" s="57" t="s">
        <v>944</v>
      </c>
      <c r="F434" s="57"/>
      <c r="G434" s="57" t="s">
        <v>945</v>
      </c>
      <c r="H434" s="57"/>
      <c r="I434" s="57"/>
      <c r="J434" s="317" t="str">
        <f>+J433</f>
        <v>Gris</v>
      </c>
      <c r="K434" s="57" t="str">
        <f>+K870</f>
        <v>Usado</v>
      </c>
      <c r="L434" s="57">
        <v>2</v>
      </c>
      <c r="M434" s="54"/>
      <c r="N434" s="54"/>
      <c r="O434" s="57" t="str">
        <f>+O433</f>
        <v>TRAUMACHOCK</v>
      </c>
      <c r="P434" s="57"/>
      <c r="Q434" s="35"/>
      <c r="R434" s="35"/>
      <c r="S434" s="35"/>
      <c r="T434" s="35"/>
      <c r="U434" s="35"/>
      <c r="V434" s="35"/>
      <c r="W434" s="196">
        <f>1100*60</f>
        <v>66000</v>
      </c>
      <c r="X434" s="197">
        <f>+L434*W434</f>
        <v>132000</v>
      </c>
      <c r="Y434"/>
      <c r="Z434"/>
      <c r="AA434"/>
      <c r="AB434"/>
      <c r="AC434"/>
      <c r="AD434"/>
      <c r="AE434"/>
      <c r="AF434"/>
      <c r="AG434"/>
      <c r="AH434"/>
      <c r="AI434"/>
      <c r="AJ434"/>
      <c r="AK434"/>
      <c r="AL434"/>
      <c r="AM434"/>
      <c r="AN434"/>
      <c r="AO434"/>
      <c r="AP434"/>
      <c r="AQ434"/>
      <c r="AR434"/>
      <c r="AS434"/>
      <c r="AT434"/>
      <c r="AU434"/>
      <c r="AV434"/>
      <c r="AW434"/>
      <c r="AX434"/>
      <c r="AY434"/>
      <c r="AZ434"/>
      <c r="BA434"/>
      <c r="BB434"/>
    </row>
    <row r="435" spans="1:54" s="55" customFormat="1" ht="29.25" thickBot="1">
      <c r="A435"/>
      <c r="B435" s="35"/>
      <c r="C435" s="38" t="s">
        <v>1056</v>
      </c>
      <c r="D435" s="36" t="s">
        <v>60</v>
      </c>
      <c r="E435" s="57" t="s">
        <v>946</v>
      </c>
      <c r="F435" s="57"/>
      <c r="G435" s="57"/>
      <c r="H435" s="57"/>
      <c r="I435" s="57"/>
      <c r="J435" s="317" t="str">
        <f>+J437</f>
        <v>Blanco</v>
      </c>
      <c r="K435" s="57" t="str">
        <f>+K433</f>
        <v>nuevo</v>
      </c>
      <c r="L435" s="57">
        <v>1</v>
      </c>
      <c r="M435" s="54"/>
      <c r="N435" s="54"/>
      <c r="O435" s="57" t="str">
        <f>+O434</f>
        <v>TRAUMACHOCK</v>
      </c>
      <c r="P435" s="57"/>
      <c r="Q435" s="35"/>
      <c r="R435" s="35"/>
      <c r="S435" s="35"/>
      <c r="T435" s="35"/>
      <c r="U435" s="35"/>
      <c r="V435" s="35"/>
      <c r="W435" s="196">
        <v>50000</v>
      </c>
      <c r="X435" s="197">
        <f>+W435</f>
        <v>50000</v>
      </c>
      <c r="Y435"/>
      <c r="Z435"/>
      <c r="AA435"/>
      <c r="AB435"/>
      <c r="AC435"/>
      <c r="AD435"/>
      <c r="AE435"/>
      <c r="AF435"/>
      <c r="AG435"/>
      <c r="AH435"/>
      <c r="AI435"/>
      <c r="AJ435"/>
      <c r="AK435"/>
      <c r="AL435"/>
      <c r="AM435"/>
      <c r="AN435"/>
      <c r="AO435"/>
      <c r="AP435"/>
      <c r="AQ435"/>
      <c r="AR435"/>
      <c r="AS435"/>
      <c r="AT435"/>
      <c r="AU435"/>
      <c r="AV435"/>
      <c r="AW435"/>
      <c r="AX435"/>
      <c r="AY435"/>
      <c r="AZ435"/>
      <c r="BA435"/>
      <c r="BB435"/>
    </row>
    <row r="436" spans="1:54" s="147" customFormat="1" ht="33" customHeight="1" thickBot="1">
      <c r="A436" s="149"/>
      <c r="B436" s="148"/>
      <c r="C436" s="375" t="str">
        <f>+O437</f>
        <v>CASETA DE GASES</v>
      </c>
      <c r="D436" s="375"/>
      <c r="E436" s="375"/>
      <c r="F436" s="375"/>
      <c r="G436" s="375"/>
      <c r="H436" s="375"/>
      <c r="I436" s="375"/>
      <c r="J436" s="375"/>
      <c r="K436" s="375"/>
      <c r="L436" s="375"/>
      <c r="M436" s="375"/>
      <c r="N436" s="375"/>
      <c r="O436" s="375"/>
      <c r="P436" s="375"/>
      <c r="Q436" s="148"/>
      <c r="R436" s="148"/>
      <c r="S436" s="148"/>
      <c r="T436" s="148"/>
      <c r="U436" s="148"/>
      <c r="V436" s="148"/>
      <c r="W436" s="142"/>
      <c r="X436" s="143">
        <v>0</v>
      </c>
      <c r="Y436" s="149"/>
      <c r="Z436" s="149"/>
      <c r="AA436" s="149"/>
      <c r="AB436" s="149"/>
      <c r="AC436" s="149"/>
      <c r="AD436" s="149"/>
      <c r="AE436" s="149"/>
      <c r="AF436" s="149"/>
      <c r="AG436" s="149"/>
      <c r="AH436" s="149"/>
      <c r="AI436" s="149"/>
      <c r="AJ436" s="149"/>
      <c r="AK436" s="149"/>
      <c r="AL436" s="149"/>
      <c r="AM436" s="149"/>
      <c r="AN436" s="149"/>
      <c r="AO436" s="149"/>
      <c r="AP436" s="149"/>
      <c r="AQ436" s="149"/>
      <c r="AR436" s="149"/>
      <c r="AS436" s="149"/>
      <c r="AT436" s="149"/>
      <c r="AU436" s="149"/>
      <c r="AV436" s="149"/>
      <c r="AW436" s="149"/>
      <c r="AX436" s="149"/>
      <c r="AY436" s="149"/>
      <c r="AZ436" s="149"/>
      <c r="BA436" s="149"/>
      <c r="BB436" s="149"/>
    </row>
    <row r="437" spans="1:54" s="55" customFormat="1" ht="29.25" thickBot="1">
      <c r="A437"/>
      <c r="B437" s="35"/>
      <c r="C437" s="38" t="s">
        <v>1057</v>
      </c>
      <c r="D437" s="36" t="s">
        <v>60</v>
      </c>
      <c r="E437" s="57" t="s">
        <v>931</v>
      </c>
      <c r="F437" s="57"/>
      <c r="G437" s="57" t="s">
        <v>932</v>
      </c>
      <c r="H437" s="57"/>
      <c r="I437" s="57"/>
      <c r="J437" s="317" t="str">
        <f>+J470</f>
        <v>Blanco</v>
      </c>
      <c r="K437" s="57" t="str">
        <f>+K111</f>
        <v>nuevo</v>
      </c>
      <c r="L437" s="57">
        <v>2</v>
      </c>
      <c r="M437" s="54"/>
      <c r="N437" s="54"/>
      <c r="O437" s="57" t="s">
        <v>933</v>
      </c>
      <c r="P437" s="57"/>
      <c r="Q437" s="35"/>
      <c r="R437" s="35"/>
      <c r="S437" s="35"/>
      <c r="T437" s="35"/>
      <c r="U437" s="35"/>
      <c r="V437" s="35"/>
      <c r="W437" s="196">
        <f>1500*60</f>
        <v>90000</v>
      </c>
      <c r="X437" s="197">
        <f>+L437*W437</f>
        <v>180000</v>
      </c>
      <c r="Y437"/>
      <c r="Z437"/>
      <c r="AA437"/>
      <c r="AB437"/>
      <c r="AC437"/>
      <c r="AD437"/>
      <c r="AE437"/>
      <c r="AF437"/>
      <c r="AG437"/>
      <c r="AH437"/>
      <c r="AI437"/>
      <c r="AJ437"/>
      <c r="AK437"/>
      <c r="AL437"/>
      <c r="AM437"/>
      <c r="AN437"/>
      <c r="AO437"/>
      <c r="AP437"/>
      <c r="AQ437"/>
      <c r="AR437"/>
      <c r="AS437"/>
      <c r="AT437"/>
      <c r="AU437"/>
      <c r="AV437"/>
      <c r="AW437"/>
      <c r="AX437"/>
      <c r="AY437"/>
      <c r="AZ437"/>
      <c r="BA437"/>
      <c r="BB437"/>
    </row>
    <row r="438" spans="1:54" s="147" customFormat="1" ht="29.25" thickBot="1">
      <c r="A438" s="149"/>
      <c r="B438" s="148"/>
      <c r="C438" s="375" t="str">
        <f>+O439</f>
        <v>EXTERIOR</v>
      </c>
      <c r="D438" s="375"/>
      <c r="E438" s="375"/>
      <c r="F438" s="375"/>
      <c r="G438" s="375"/>
      <c r="H438" s="375"/>
      <c r="I438" s="375"/>
      <c r="J438" s="375"/>
      <c r="K438" s="375"/>
      <c r="L438" s="375"/>
      <c r="M438" s="375"/>
      <c r="N438" s="375"/>
      <c r="O438" s="375"/>
      <c r="P438" s="375"/>
      <c r="Q438" s="148"/>
      <c r="R438" s="148"/>
      <c r="S438" s="148"/>
      <c r="T438" s="148"/>
      <c r="U438" s="148"/>
      <c r="V438" s="148"/>
      <c r="W438" s="142"/>
      <c r="X438" s="143">
        <v>0</v>
      </c>
      <c r="Y438" s="149"/>
      <c r="Z438" s="149"/>
      <c r="AA438" s="149"/>
      <c r="AB438" s="149"/>
      <c r="AC438" s="149"/>
      <c r="AD438" s="149"/>
      <c r="AE438" s="149"/>
      <c r="AF438" s="149"/>
      <c r="AG438" s="149"/>
      <c r="AH438" s="149"/>
      <c r="AI438" s="149"/>
      <c r="AJ438" s="149"/>
      <c r="AK438" s="149"/>
      <c r="AL438" s="149"/>
      <c r="AM438" s="149"/>
      <c r="AN438" s="149"/>
      <c r="AO438" s="149"/>
      <c r="AP438" s="149"/>
      <c r="AQ438" s="149"/>
      <c r="AR438" s="149"/>
      <c r="AS438" s="149"/>
      <c r="AT438" s="149"/>
      <c r="AU438" s="149"/>
      <c r="AV438" s="149"/>
      <c r="AW438" s="149"/>
      <c r="AX438" s="149"/>
      <c r="AY438" s="149"/>
      <c r="AZ438" s="149"/>
      <c r="BA438" s="149"/>
      <c r="BB438" s="149"/>
    </row>
    <row r="439" spans="1:54">
      <c r="B439" s="35"/>
      <c r="C439" s="38" t="s">
        <v>1058</v>
      </c>
      <c r="D439" s="36" t="s">
        <v>60</v>
      </c>
      <c r="E439" s="34" t="s">
        <v>934</v>
      </c>
      <c r="F439" s="34"/>
      <c r="G439" s="34" t="s">
        <v>935</v>
      </c>
      <c r="H439" s="34" t="s">
        <v>936</v>
      </c>
      <c r="I439" s="34"/>
      <c r="J439" s="317" t="s">
        <v>937</v>
      </c>
      <c r="K439" s="34" t="str">
        <f>+K437</f>
        <v>nuevo</v>
      </c>
      <c r="L439" s="34">
        <v>1</v>
      </c>
      <c r="M439" s="35"/>
      <c r="N439" s="35"/>
      <c r="O439" s="34" t="s">
        <v>938</v>
      </c>
      <c r="P439" s="34"/>
      <c r="Q439" s="35"/>
      <c r="R439" s="35"/>
      <c r="S439" s="35"/>
      <c r="T439" s="35"/>
      <c r="U439" s="35"/>
      <c r="V439" s="35"/>
      <c r="W439" s="196">
        <v>50000</v>
      </c>
      <c r="X439" s="197">
        <f>+W439</f>
        <v>50000</v>
      </c>
    </row>
    <row r="440" spans="1:54">
      <c r="B440" s="35"/>
      <c r="C440" s="38" t="s">
        <v>1059</v>
      </c>
      <c r="D440" s="36" t="s">
        <v>60</v>
      </c>
      <c r="E440" s="34" t="s">
        <v>939</v>
      </c>
      <c r="F440" s="34"/>
      <c r="G440" s="34">
        <v>4319</v>
      </c>
      <c r="H440" s="34" t="s">
        <v>940</v>
      </c>
      <c r="I440" s="34"/>
      <c r="J440" s="317" t="str">
        <f>+J439</f>
        <v>GRIS</v>
      </c>
      <c r="K440" s="34" t="str">
        <f>+K439</f>
        <v>nuevo</v>
      </c>
      <c r="L440" s="34">
        <f>+L439</f>
        <v>1</v>
      </c>
      <c r="M440" s="35"/>
      <c r="N440" s="35"/>
      <c r="O440" s="34" t="s">
        <v>938</v>
      </c>
      <c r="P440" s="34"/>
      <c r="Q440" s="35"/>
      <c r="R440" s="35"/>
      <c r="S440" s="35"/>
      <c r="T440" s="35"/>
      <c r="U440" s="35"/>
      <c r="V440" s="35"/>
      <c r="W440" s="196">
        <f>+W439</f>
        <v>50000</v>
      </c>
      <c r="X440" s="197">
        <f>+W440</f>
        <v>50000</v>
      </c>
    </row>
    <row r="441" spans="1:54" ht="29.25" thickBot="1">
      <c r="B441" s="35"/>
      <c r="C441" s="38" t="s">
        <v>1060</v>
      </c>
      <c r="D441" s="36" t="s">
        <v>60</v>
      </c>
      <c r="E441" s="34" t="s">
        <v>943</v>
      </c>
      <c r="F441" s="34"/>
      <c r="G441" s="34" t="s">
        <v>942</v>
      </c>
      <c r="H441" s="34" t="s">
        <v>941</v>
      </c>
      <c r="I441" s="34"/>
      <c r="J441" s="317" t="str">
        <f>+J440</f>
        <v>GRIS</v>
      </c>
      <c r="K441" s="34" t="str">
        <f>+K440</f>
        <v>nuevo</v>
      </c>
      <c r="L441" s="34">
        <v>1</v>
      </c>
      <c r="M441" s="35"/>
      <c r="N441" s="35"/>
      <c r="O441" s="34" t="str">
        <f>+O440</f>
        <v>EXTERIOR</v>
      </c>
      <c r="P441" s="34"/>
      <c r="Q441" s="35"/>
      <c r="R441" s="35"/>
      <c r="S441" s="35"/>
      <c r="T441" s="35"/>
      <c r="U441" s="35"/>
      <c r="V441" s="35"/>
      <c r="W441" s="196">
        <f>+W440</f>
        <v>50000</v>
      </c>
      <c r="X441" s="197">
        <v>50000</v>
      </c>
    </row>
    <row r="442" spans="1:54" s="147" customFormat="1" ht="29.25" thickBot="1">
      <c r="A442" s="149"/>
      <c r="B442" s="148"/>
      <c r="C442" s="375" t="str">
        <f>+O443</f>
        <v>SONOGRAFIA</v>
      </c>
      <c r="D442" s="375"/>
      <c r="E442" s="375"/>
      <c r="F442" s="375"/>
      <c r="G442" s="375"/>
      <c r="H442" s="375"/>
      <c r="I442" s="375"/>
      <c r="J442" s="375"/>
      <c r="K442" s="375"/>
      <c r="L442" s="375"/>
      <c r="M442" s="375"/>
      <c r="N442" s="375"/>
      <c r="O442" s="375"/>
      <c r="P442" s="375"/>
      <c r="Q442" s="148"/>
      <c r="R442" s="148"/>
      <c r="S442" s="148"/>
      <c r="T442" s="148"/>
      <c r="U442" s="148"/>
      <c r="V442" s="148"/>
      <c r="W442" s="142"/>
      <c r="X442" s="143">
        <f t="shared" ref="X442" si="73">+W442*L442</f>
        <v>0</v>
      </c>
      <c r="Y442" s="149"/>
      <c r="Z442" s="149"/>
      <c r="AA442" s="149"/>
      <c r="AB442" s="149"/>
      <c r="AC442" s="149"/>
      <c r="AD442" s="149"/>
      <c r="AE442" s="149"/>
      <c r="AF442" s="149"/>
      <c r="AG442" s="149"/>
      <c r="AH442" s="149"/>
      <c r="AI442" s="149"/>
      <c r="AJ442" s="149"/>
      <c r="AK442" s="149"/>
      <c r="AL442" s="149"/>
      <c r="AM442" s="149"/>
      <c r="AN442" s="149"/>
      <c r="AO442" s="149"/>
      <c r="AP442" s="149"/>
      <c r="AQ442" s="149"/>
      <c r="AR442" s="149"/>
      <c r="AS442" s="149"/>
      <c r="AT442" s="149"/>
      <c r="AU442" s="149"/>
      <c r="AV442" s="149"/>
      <c r="AW442" s="149"/>
      <c r="AX442" s="149"/>
      <c r="AY442" s="149"/>
      <c r="AZ442" s="149"/>
      <c r="BA442" s="149"/>
      <c r="BB442" s="149"/>
    </row>
    <row r="443" spans="1:54" s="53" customFormat="1">
      <c r="A443"/>
      <c r="B443" s="35"/>
      <c r="C443" s="38" t="s">
        <v>1061</v>
      </c>
      <c r="D443" s="36" t="s">
        <v>60</v>
      </c>
      <c r="E443" s="57" t="str">
        <f>+E435</f>
        <v>MEGATOSCOPIO</v>
      </c>
      <c r="F443" s="57"/>
      <c r="G443" s="57"/>
      <c r="H443" s="57"/>
      <c r="I443" s="57"/>
      <c r="J443" s="317" t="str">
        <f>+J437</f>
        <v>Blanco</v>
      </c>
      <c r="K443" s="57" t="str">
        <f>+K440</f>
        <v>nuevo</v>
      </c>
      <c r="L443" s="57">
        <v>1</v>
      </c>
      <c r="M443" s="57"/>
      <c r="N443" s="57"/>
      <c r="O443" s="57" t="s">
        <v>947</v>
      </c>
      <c r="P443" s="57"/>
      <c r="Q443" s="35"/>
      <c r="R443" s="35"/>
      <c r="S443" s="35"/>
      <c r="T443" s="35"/>
      <c r="U443" s="35"/>
      <c r="V443" s="35"/>
      <c r="W443" s="196">
        <f>+W435</f>
        <v>50000</v>
      </c>
      <c r="X443" s="197">
        <f>+W443</f>
        <v>50000</v>
      </c>
      <c r="Y443"/>
      <c r="Z443"/>
      <c r="AA443"/>
      <c r="AB443"/>
      <c r="AC443"/>
      <c r="AD443"/>
      <c r="AE443"/>
      <c r="AF443"/>
      <c r="AG443"/>
      <c r="AH443"/>
      <c r="AI443"/>
      <c r="AJ443"/>
      <c r="AK443"/>
      <c r="AL443"/>
      <c r="AM443"/>
      <c r="AN443"/>
      <c r="AO443"/>
      <c r="AP443"/>
      <c r="AQ443"/>
      <c r="AR443"/>
      <c r="AS443"/>
      <c r="AT443"/>
      <c r="AU443"/>
      <c r="AV443"/>
      <c r="AW443"/>
      <c r="AX443"/>
      <c r="AY443"/>
      <c r="AZ443"/>
      <c r="BA443"/>
      <c r="BB443"/>
    </row>
    <row r="444" spans="1:54" s="55" customFormat="1" ht="29.25" thickBot="1">
      <c r="A444"/>
      <c r="B444" s="35"/>
      <c r="C444" s="38" t="s">
        <v>1062</v>
      </c>
      <c r="D444" s="36" t="s">
        <v>60</v>
      </c>
      <c r="E444" s="57" t="s">
        <v>949</v>
      </c>
      <c r="F444" s="57"/>
      <c r="G444" s="57" t="s">
        <v>948</v>
      </c>
      <c r="H444" s="57"/>
      <c r="I444" s="57"/>
      <c r="J444" s="317" t="str">
        <f>+J443</f>
        <v>Blanco</v>
      </c>
      <c r="K444" s="57" t="str">
        <f>+K443</f>
        <v>nuevo</v>
      </c>
      <c r="L444" s="57">
        <f>+L443</f>
        <v>1</v>
      </c>
      <c r="M444" s="54"/>
      <c r="N444" s="54"/>
      <c r="O444" s="57" t="s">
        <v>947</v>
      </c>
      <c r="P444" s="57"/>
      <c r="Q444" s="35"/>
      <c r="R444" s="35"/>
      <c r="S444" s="35"/>
      <c r="T444" s="35"/>
      <c r="U444" s="35"/>
      <c r="V444" s="35"/>
      <c r="W444" s="196">
        <f>+W443</f>
        <v>50000</v>
      </c>
      <c r="X444" s="197">
        <f>+W444</f>
        <v>50000</v>
      </c>
      <c r="Y444"/>
      <c r="Z444"/>
      <c r="AA444"/>
      <c r="AB444"/>
      <c r="AC444"/>
      <c r="AD444"/>
      <c r="AE444"/>
      <c r="AF444"/>
      <c r="AG444"/>
      <c r="AH444"/>
      <c r="AI444"/>
      <c r="AJ444"/>
      <c r="AK444"/>
      <c r="AL444"/>
      <c r="AM444"/>
      <c r="AN444"/>
      <c r="AO444"/>
      <c r="AP444"/>
      <c r="AQ444"/>
      <c r="AR444"/>
      <c r="AS444"/>
      <c r="AT444"/>
      <c r="AU444"/>
      <c r="AV444"/>
      <c r="AW444"/>
      <c r="AX444"/>
      <c r="AY444"/>
      <c r="AZ444"/>
      <c r="BA444"/>
      <c r="BB444"/>
    </row>
    <row r="445" spans="1:54" s="147" customFormat="1" ht="29.25" thickBot="1">
      <c r="A445" s="149"/>
      <c r="B445" s="148"/>
      <c r="C445" s="375" t="str">
        <f>+O448</f>
        <v>UCI NEONATAL</v>
      </c>
      <c r="D445" s="375"/>
      <c r="E445" s="375"/>
      <c r="F445" s="375"/>
      <c r="G445" s="375"/>
      <c r="H445" s="375"/>
      <c r="I445" s="375"/>
      <c r="J445" s="375"/>
      <c r="K445" s="375"/>
      <c r="L445" s="375"/>
      <c r="M445" s="375"/>
      <c r="N445" s="375"/>
      <c r="O445" s="375"/>
      <c r="P445" s="375"/>
      <c r="Q445" s="148"/>
      <c r="R445" s="148"/>
      <c r="S445" s="148"/>
      <c r="T445" s="148"/>
      <c r="U445" s="148"/>
      <c r="V445" s="148"/>
      <c r="W445" s="142"/>
      <c r="X445" s="143">
        <v>0</v>
      </c>
      <c r="Y445" s="149"/>
      <c r="Z445" s="149"/>
      <c r="AA445" s="149"/>
      <c r="AB445" s="149"/>
      <c r="AC445" s="149"/>
      <c r="AD445" s="149"/>
      <c r="AE445" s="149"/>
      <c r="AF445" s="149"/>
      <c r="AG445" s="149"/>
      <c r="AH445" s="149"/>
      <c r="AI445" s="149"/>
      <c r="AJ445" s="149"/>
      <c r="AK445" s="149"/>
      <c r="AL445" s="149"/>
      <c r="AM445" s="149"/>
      <c r="AN445" s="149"/>
      <c r="AO445" s="149"/>
      <c r="AP445" s="149"/>
      <c r="AQ445" s="149"/>
      <c r="AR445" s="149"/>
      <c r="AS445" s="149"/>
      <c r="AT445" s="149"/>
      <c r="AU445" s="149"/>
      <c r="AV445" s="149"/>
      <c r="AW445" s="149"/>
      <c r="AX445" s="149"/>
      <c r="AY445" s="149"/>
      <c r="AZ445" s="149"/>
      <c r="BA445" s="149"/>
      <c r="BB445" s="149"/>
    </row>
    <row r="446" spans="1:54" s="52" customFormat="1">
      <c r="A446" s="79"/>
      <c r="B446" s="42"/>
      <c r="C446" s="38" t="s">
        <v>1063</v>
      </c>
      <c r="D446" s="36" t="s">
        <v>60</v>
      </c>
      <c r="E446" s="50" t="s">
        <v>950</v>
      </c>
      <c r="F446" s="50"/>
      <c r="G446" s="50" t="s">
        <v>518</v>
      </c>
      <c r="H446" s="50" t="s">
        <v>951</v>
      </c>
      <c r="I446" s="50"/>
      <c r="J446" s="320" t="str">
        <f>+J444</f>
        <v>Blanco</v>
      </c>
      <c r="K446" s="50" t="str">
        <f>+K444</f>
        <v>nuevo</v>
      </c>
      <c r="L446" s="50">
        <f>+L444</f>
        <v>1</v>
      </c>
      <c r="M446" s="51"/>
      <c r="N446" s="51"/>
      <c r="O446" s="50" t="s">
        <v>952</v>
      </c>
      <c r="P446" s="50"/>
      <c r="Q446" s="42"/>
      <c r="R446" s="42"/>
      <c r="S446" s="42"/>
      <c r="T446" s="42"/>
      <c r="U446" s="42"/>
      <c r="V446" s="42"/>
      <c r="W446" s="196">
        <v>66000</v>
      </c>
      <c r="X446" s="197">
        <f>+W446</f>
        <v>66000</v>
      </c>
      <c r="Y446" s="79"/>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c r="AX446" s="79"/>
      <c r="AY446" s="79"/>
      <c r="AZ446" s="79"/>
      <c r="BA446" s="79"/>
      <c r="BB446" s="79"/>
    </row>
    <row r="447" spans="1:54" s="52" customFormat="1">
      <c r="A447" s="79"/>
      <c r="B447" s="42"/>
      <c r="C447" s="38" t="s">
        <v>5221</v>
      </c>
      <c r="D447" s="36" t="s">
        <v>60</v>
      </c>
      <c r="E447" s="50" t="str">
        <f>+E433</f>
        <v>MONITOR</v>
      </c>
      <c r="F447" s="50"/>
      <c r="G447" s="50" t="str">
        <f>+G433</f>
        <v>EDAN</v>
      </c>
      <c r="H447" s="50"/>
      <c r="I447" s="50"/>
      <c r="J447" s="320" t="str">
        <f>+J446</f>
        <v>Blanco</v>
      </c>
      <c r="K447" s="50" t="str">
        <f>+K446</f>
        <v>nuevo</v>
      </c>
      <c r="L447" s="50">
        <f>+L446</f>
        <v>1</v>
      </c>
      <c r="M447" s="51"/>
      <c r="N447" s="51"/>
      <c r="O447" s="50" t="s">
        <v>952</v>
      </c>
      <c r="P447" s="50"/>
      <c r="Q447" s="42"/>
      <c r="R447" s="42"/>
      <c r="S447" s="42"/>
      <c r="T447" s="42"/>
      <c r="U447" s="42"/>
      <c r="V447" s="42"/>
      <c r="W447" s="196">
        <f>+W444</f>
        <v>50000</v>
      </c>
      <c r="X447" s="197">
        <f>+W443</f>
        <v>50000</v>
      </c>
      <c r="Y447" s="79"/>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c r="AX447" s="79"/>
      <c r="AY447" s="79"/>
      <c r="AZ447" s="79"/>
      <c r="BA447" s="79"/>
      <c r="BB447" s="79"/>
    </row>
    <row r="448" spans="1:54" s="53" customFormat="1">
      <c r="A448"/>
      <c r="B448" s="35"/>
      <c r="C448" s="38" t="s">
        <v>5222</v>
      </c>
      <c r="D448" s="36" t="s">
        <v>60</v>
      </c>
      <c r="E448" s="50" t="s">
        <v>953</v>
      </c>
      <c r="F448" s="50"/>
      <c r="G448" s="50" t="s">
        <v>955</v>
      </c>
      <c r="H448" s="50" t="s">
        <v>954</v>
      </c>
      <c r="I448" s="50"/>
      <c r="J448" s="320" t="str">
        <f>+J447</f>
        <v>Blanco</v>
      </c>
      <c r="K448" s="50" t="str">
        <f>+K444</f>
        <v>nuevo</v>
      </c>
      <c r="L448" s="50">
        <v>3</v>
      </c>
      <c r="M448" s="51"/>
      <c r="N448" s="51"/>
      <c r="O448" s="50" t="s">
        <v>952</v>
      </c>
      <c r="P448" s="50"/>
      <c r="Q448" s="35"/>
      <c r="R448" s="35"/>
      <c r="S448" s="35"/>
      <c r="T448" s="35"/>
      <c r="U448" s="35"/>
      <c r="V448" s="35"/>
      <c r="W448" s="196">
        <f>5000*60</f>
        <v>300000</v>
      </c>
      <c r="X448" s="197">
        <f>+L448*W448</f>
        <v>900000</v>
      </c>
      <c r="Y448"/>
      <c r="Z448"/>
      <c r="AA448"/>
      <c r="AB448"/>
      <c r="AC448"/>
      <c r="AD448"/>
      <c r="AE448"/>
      <c r="AF448"/>
      <c r="AG448"/>
      <c r="AH448"/>
      <c r="AI448"/>
      <c r="AJ448"/>
      <c r="AK448"/>
      <c r="AL448"/>
      <c r="AM448"/>
      <c r="AN448"/>
      <c r="AO448"/>
      <c r="AP448"/>
      <c r="AQ448"/>
      <c r="AR448"/>
      <c r="AS448"/>
      <c r="AT448"/>
      <c r="AU448"/>
      <c r="AV448"/>
      <c r="AW448"/>
      <c r="AX448"/>
      <c r="AY448"/>
      <c r="AZ448"/>
      <c r="BA448"/>
      <c r="BB448"/>
    </row>
    <row r="449" spans="1:54" s="52" customFormat="1" ht="29.25" thickBot="1">
      <c r="A449" s="79"/>
      <c r="B449" s="42"/>
      <c r="C449" s="38" t="s">
        <v>5223</v>
      </c>
      <c r="D449" s="36" t="s">
        <v>60</v>
      </c>
      <c r="E449" s="50" t="s">
        <v>956</v>
      </c>
      <c r="F449" s="50"/>
      <c r="G449" s="50" t="s">
        <v>957</v>
      </c>
      <c r="H449" s="50"/>
      <c r="I449" s="50"/>
      <c r="J449" s="320" t="str">
        <f>+J448</f>
        <v>Blanco</v>
      </c>
      <c r="K449" s="50" t="str">
        <f>+K447</f>
        <v>nuevo</v>
      </c>
      <c r="L449" s="50">
        <v>1</v>
      </c>
      <c r="M449" s="51"/>
      <c r="N449" s="51"/>
      <c r="O449" s="50" t="s">
        <v>952</v>
      </c>
      <c r="P449" s="50"/>
      <c r="Q449" s="42"/>
      <c r="R449" s="42"/>
      <c r="S449" s="42"/>
      <c r="T449" s="42"/>
      <c r="U449" s="42"/>
      <c r="V449" s="42"/>
      <c r="W449" s="196">
        <v>210540</v>
      </c>
      <c r="X449" s="197">
        <f>+W449</f>
        <v>210540</v>
      </c>
      <c r="Y449" s="79"/>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c r="AX449" s="79"/>
      <c r="AY449" s="79"/>
      <c r="AZ449" s="79"/>
      <c r="BA449" s="79"/>
      <c r="BB449" s="79"/>
    </row>
    <row r="450" spans="1:54" s="140" customFormat="1" ht="29.25" thickBot="1">
      <c r="A450" s="144"/>
      <c r="B450" s="141"/>
      <c r="C450" s="375" t="s">
        <v>920</v>
      </c>
      <c r="D450" s="375"/>
      <c r="E450" s="375"/>
      <c r="F450" s="375"/>
      <c r="G450" s="375"/>
      <c r="H450" s="375"/>
      <c r="I450" s="375"/>
      <c r="J450" s="375"/>
      <c r="K450" s="375"/>
      <c r="L450" s="375"/>
      <c r="M450" s="375"/>
      <c r="N450" s="375"/>
      <c r="O450" s="375"/>
      <c r="P450" s="375"/>
      <c r="Q450" s="141"/>
      <c r="R450" s="141"/>
      <c r="S450" s="141"/>
      <c r="T450" s="141"/>
      <c r="U450" s="141"/>
      <c r="V450" s="141"/>
      <c r="W450" s="142"/>
      <c r="X450" s="143">
        <v>0</v>
      </c>
      <c r="Y450" s="144"/>
      <c r="Z450" s="144"/>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row>
    <row r="451" spans="1:54" s="309" customFormat="1">
      <c r="B451" s="229"/>
      <c r="C451" s="164" t="s">
        <v>5224</v>
      </c>
      <c r="D451" s="165" t="s">
        <v>60</v>
      </c>
      <c r="E451" s="92" t="s">
        <v>856</v>
      </c>
      <c r="F451" s="92"/>
      <c r="G451" s="92" t="s">
        <v>664</v>
      </c>
      <c r="H451" s="92" t="s">
        <v>665</v>
      </c>
      <c r="I451" s="92"/>
      <c r="J451" s="92" t="s">
        <v>859</v>
      </c>
      <c r="K451" s="92" t="s">
        <v>595</v>
      </c>
      <c r="L451" s="92">
        <v>1</v>
      </c>
      <c r="M451" s="93"/>
      <c r="N451" s="93"/>
      <c r="O451" s="92" t="s">
        <v>860</v>
      </c>
      <c r="P451" s="92"/>
      <c r="Q451" s="229"/>
      <c r="R451" s="229"/>
      <c r="S451" s="229"/>
      <c r="T451" s="229"/>
      <c r="U451" s="229"/>
      <c r="V451" s="229"/>
      <c r="W451" s="219">
        <f>5000*60</f>
        <v>300000</v>
      </c>
      <c r="X451" s="220">
        <f>+W451</f>
        <v>300000</v>
      </c>
    </row>
    <row r="452" spans="1:54" s="309" customFormat="1">
      <c r="B452" s="229"/>
      <c r="C452" s="164" t="s">
        <v>5225</v>
      </c>
      <c r="D452" s="165" t="s">
        <v>60</v>
      </c>
      <c r="E452" s="92" t="s">
        <v>858</v>
      </c>
      <c r="F452" s="92"/>
      <c r="G452" s="92" t="s">
        <v>664</v>
      </c>
      <c r="H452" s="92" t="s">
        <v>857</v>
      </c>
      <c r="I452" s="92"/>
      <c r="J452" s="92" t="s">
        <v>859</v>
      </c>
      <c r="K452" s="92" t="s">
        <v>595</v>
      </c>
      <c r="L452" s="92">
        <v>1</v>
      </c>
      <c r="M452" s="93"/>
      <c r="N452" s="93"/>
      <c r="O452" s="92" t="s">
        <v>860</v>
      </c>
      <c r="P452" s="92"/>
      <c r="Q452" s="229"/>
      <c r="R452" s="229"/>
      <c r="S452" s="229"/>
      <c r="T452" s="229"/>
      <c r="U452" s="229"/>
      <c r="V452" s="229"/>
      <c r="W452" s="230">
        <v>298000</v>
      </c>
      <c r="X452" s="220">
        <f>+W452</f>
        <v>298000</v>
      </c>
    </row>
    <row r="453" spans="1:54" s="309" customFormat="1" ht="29.25" thickBot="1">
      <c r="B453" s="229"/>
      <c r="C453" s="164" t="s">
        <v>5226</v>
      </c>
      <c r="D453" s="165" t="s">
        <v>60</v>
      </c>
      <c r="E453" s="92" t="s">
        <v>861</v>
      </c>
      <c r="F453" s="92"/>
      <c r="G453" s="92" t="s">
        <v>862</v>
      </c>
      <c r="H453" s="92">
        <v>8101844027</v>
      </c>
      <c r="I453" s="92"/>
      <c r="J453" s="92" t="s">
        <v>388</v>
      </c>
      <c r="K453" s="92" t="s">
        <v>377</v>
      </c>
      <c r="L453" s="92">
        <v>1</v>
      </c>
      <c r="M453" s="93"/>
      <c r="N453" s="93"/>
      <c r="O453" s="92" t="s">
        <v>860</v>
      </c>
      <c r="P453" s="92"/>
      <c r="Q453" s="229"/>
      <c r="R453" s="229"/>
      <c r="S453" s="229"/>
      <c r="T453" s="229"/>
      <c r="U453" s="229"/>
      <c r="V453" s="229"/>
      <c r="W453" s="219">
        <f>2000*40</f>
        <v>80000</v>
      </c>
      <c r="X453" s="220">
        <f>+W453</f>
        <v>80000</v>
      </c>
    </row>
    <row r="454" spans="1:54" s="150" customFormat="1" ht="29.25" thickBot="1">
      <c r="A454" s="152"/>
      <c r="B454" s="151"/>
      <c r="C454" s="375" t="str">
        <f>+O457</f>
        <v>CUARTO ELECTRICO</v>
      </c>
      <c r="D454" s="375"/>
      <c r="E454" s="375"/>
      <c r="F454" s="375"/>
      <c r="G454" s="375"/>
      <c r="H454" s="375"/>
      <c r="I454" s="375"/>
      <c r="J454" s="375"/>
      <c r="K454" s="375"/>
      <c r="L454" s="375"/>
      <c r="M454" s="375"/>
      <c r="N454" s="375"/>
      <c r="O454" s="375"/>
      <c r="P454" s="375"/>
      <c r="Q454" s="151"/>
      <c r="R454" s="151"/>
      <c r="S454" s="151"/>
      <c r="T454" s="151"/>
      <c r="U454" s="151"/>
      <c r="V454" s="151"/>
      <c r="W454" s="142"/>
      <c r="X454" s="143">
        <v>0</v>
      </c>
      <c r="Y454" s="152"/>
      <c r="Z454" s="152"/>
      <c r="AA454" s="152"/>
      <c r="AB454" s="152"/>
      <c r="AC454" s="152"/>
      <c r="AD454" s="152"/>
      <c r="AE454" s="152"/>
      <c r="AF454" s="152"/>
      <c r="AG454" s="152"/>
      <c r="AH454" s="152"/>
      <c r="AI454" s="152"/>
      <c r="AJ454" s="152"/>
      <c r="AK454" s="152"/>
      <c r="AL454" s="152"/>
      <c r="AM454" s="152"/>
      <c r="AN454" s="152"/>
      <c r="AO454" s="152"/>
      <c r="AP454" s="152"/>
      <c r="AQ454" s="152"/>
      <c r="AR454" s="152"/>
      <c r="AS454" s="152"/>
      <c r="AT454" s="152"/>
      <c r="AU454" s="152"/>
      <c r="AV454" s="152"/>
      <c r="AW454" s="152"/>
      <c r="AX454" s="152"/>
      <c r="AY454" s="152"/>
      <c r="AZ454" s="152"/>
      <c r="BA454" s="152"/>
      <c r="BB454" s="152"/>
    </row>
    <row r="455" spans="1:54">
      <c r="B455" s="35"/>
      <c r="C455" s="38" t="s">
        <v>5227</v>
      </c>
      <c r="D455" s="36" t="s">
        <v>60</v>
      </c>
      <c r="E455" s="34" t="s">
        <v>865</v>
      </c>
      <c r="F455" s="34"/>
      <c r="G455" s="34" t="s">
        <v>869</v>
      </c>
      <c r="H455" s="34" t="s">
        <v>870</v>
      </c>
      <c r="I455" s="34"/>
      <c r="J455" s="317" t="s">
        <v>523</v>
      </c>
      <c r="K455" s="34" t="s">
        <v>377</v>
      </c>
      <c r="L455" s="34">
        <v>1</v>
      </c>
      <c r="M455" s="35"/>
      <c r="N455" s="35"/>
      <c r="O455" s="34" t="s">
        <v>875</v>
      </c>
      <c r="P455" s="34"/>
      <c r="Q455" s="35"/>
      <c r="R455" s="35"/>
      <c r="S455" s="35"/>
      <c r="T455" s="35"/>
      <c r="U455" s="35"/>
      <c r="V455" s="35"/>
      <c r="W455" s="196">
        <f>5000*60</f>
        <v>300000</v>
      </c>
      <c r="X455" s="197">
        <f t="shared" ref="X455:X460" si="74">+W455</f>
        <v>300000</v>
      </c>
    </row>
    <row r="456" spans="1:54" s="79" customFormat="1">
      <c r="B456" s="42"/>
      <c r="C456" s="38" t="s">
        <v>5228</v>
      </c>
      <c r="D456" s="36" t="s">
        <v>60</v>
      </c>
      <c r="E456" s="34" t="s">
        <v>871</v>
      </c>
      <c r="F456" s="34"/>
      <c r="G456" s="34" t="s">
        <v>872</v>
      </c>
      <c r="H456" s="34" t="s">
        <v>873</v>
      </c>
      <c r="I456" s="34"/>
      <c r="J456" s="317" t="s">
        <v>868</v>
      </c>
      <c r="K456" s="34" t="s">
        <v>377</v>
      </c>
      <c r="L456" s="34">
        <v>1</v>
      </c>
      <c r="M456" s="35"/>
      <c r="N456" s="35"/>
      <c r="O456" s="34" t="s">
        <v>875</v>
      </c>
      <c r="P456" s="34"/>
      <c r="Q456" s="42"/>
      <c r="R456" s="42"/>
      <c r="S456" s="42"/>
      <c r="T456" s="42"/>
      <c r="U456" s="42"/>
      <c r="V456" s="42"/>
      <c r="W456" s="196">
        <f>52*60</f>
        <v>3120</v>
      </c>
      <c r="X456" s="197">
        <f t="shared" si="74"/>
        <v>3120</v>
      </c>
    </row>
    <row r="457" spans="1:54" s="79" customFormat="1">
      <c r="B457" s="42"/>
      <c r="C457" s="38" t="s">
        <v>5229</v>
      </c>
      <c r="D457" s="36" t="s">
        <v>60</v>
      </c>
      <c r="E457" s="34" t="s">
        <v>876</v>
      </c>
      <c r="F457" s="34"/>
      <c r="G457" s="34" t="s">
        <v>877</v>
      </c>
      <c r="H457" s="34" t="s">
        <v>878</v>
      </c>
      <c r="I457" s="34"/>
      <c r="J457" s="317" t="s">
        <v>562</v>
      </c>
      <c r="K457" s="34" t="s">
        <v>377</v>
      </c>
      <c r="L457" s="34">
        <v>1</v>
      </c>
      <c r="M457" s="35"/>
      <c r="N457" s="35"/>
      <c r="O457" s="34" t="s">
        <v>875</v>
      </c>
      <c r="P457" s="34"/>
      <c r="Q457" s="42"/>
      <c r="R457" s="42"/>
      <c r="S457" s="42"/>
      <c r="T457" s="42"/>
      <c r="U457" s="42"/>
      <c r="V457" s="42"/>
      <c r="W457" s="118">
        <v>7200</v>
      </c>
      <c r="X457" s="197">
        <f t="shared" si="74"/>
        <v>7200</v>
      </c>
    </row>
    <row r="458" spans="1:54" s="79" customFormat="1">
      <c r="B458" s="42"/>
      <c r="C458" s="38" t="s">
        <v>5230</v>
      </c>
      <c r="D458" s="36" t="s">
        <v>60</v>
      </c>
      <c r="E458" s="34" t="s">
        <v>879</v>
      </c>
      <c r="F458" s="34"/>
      <c r="G458" s="34" t="s">
        <v>877</v>
      </c>
      <c r="H458" s="34" t="s">
        <v>880</v>
      </c>
      <c r="I458" s="34"/>
      <c r="J458" s="317" t="s">
        <v>562</v>
      </c>
      <c r="K458" s="34" t="s">
        <v>377</v>
      </c>
      <c r="L458" s="34">
        <v>1</v>
      </c>
      <c r="M458" s="35"/>
      <c r="N458" s="35"/>
      <c r="O458" s="34" t="s">
        <v>875</v>
      </c>
      <c r="P458" s="34"/>
      <c r="Q458" s="42"/>
      <c r="R458" s="42"/>
      <c r="S458" s="42"/>
      <c r="T458" s="42"/>
      <c r="U458" s="42"/>
      <c r="V458" s="42"/>
      <c r="W458" s="196">
        <v>3500</v>
      </c>
      <c r="X458" s="197">
        <f t="shared" si="74"/>
        <v>3500</v>
      </c>
    </row>
    <row r="459" spans="1:54" s="79" customFormat="1">
      <c r="B459" s="42"/>
      <c r="C459" s="38" t="s">
        <v>1064</v>
      </c>
      <c r="D459" s="36"/>
      <c r="E459" s="34" t="s">
        <v>403</v>
      </c>
      <c r="F459" s="34"/>
      <c r="G459" s="34"/>
      <c r="H459" s="34"/>
      <c r="I459" s="34"/>
      <c r="J459" s="317" t="s">
        <v>402</v>
      </c>
      <c r="K459" s="34" t="str">
        <f>+K114</f>
        <v>nuevo</v>
      </c>
      <c r="L459" s="34">
        <v>2</v>
      </c>
      <c r="M459" s="35"/>
      <c r="N459" s="35"/>
      <c r="O459" s="34" t="str">
        <f>+O457</f>
        <v>CUARTO ELECTRICO</v>
      </c>
      <c r="P459" s="34"/>
      <c r="Q459" s="42"/>
      <c r="R459" s="42"/>
      <c r="S459" s="42"/>
      <c r="T459" s="42"/>
      <c r="U459" s="42"/>
      <c r="V459" s="42"/>
      <c r="W459" s="196">
        <v>2000</v>
      </c>
      <c r="X459" s="197">
        <f t="shared" si="74"/>
        <v>2000</v>
      </c>
    </row>
    <row r="460" spans="1:54" ht="29.25" thickBot="1">
      <c r="B460" s="35"/>
      <c r="C460" s="38" t="s">
        <v>1065</v>
      </c>
      <c r="D460" s="36" t="s">
        <v>60</v>
      </c>
      <c r="E460" s="34" t="s">
        <v>881</v>
      </c>
      <c r="F460" s="34"/>
      <c r="G460" s="34" t="s">
        <v>877</v>
      </c>
      <c r="H460" s="34" t="s">
        <v>880</v>
      </c>
      <c r="I460" s="34"/>
      <c r="J460" s="317" t="s">
        <v>562</v>
      </c>
      <c r="K460" s="34" t="s">
        <v>377</v>
      </c>
      <c r="L460" s="34">
        <v>1</v>
      </c>
      <c r="M460" s="35"/>
      <c r="N460" s="35"/>
      <c r="O460" s="34" t="s">
        <v>875</v>
      </c>
      <c r="P460" s="34"/>
      <c r="Q460" s="35"/>
      <c r="R460" s="35"/>
      <c r="S460" s="35"/>
      <c r="T460" s="35"/>
      <c r="U460" s="35"/>
      <c r="V460" s="35"/>
      <c r="W460" s="196">
        <v>3500</v>
      </c>
      <c r="X460" s="197">
        <f t="shared" si="74"/>
        <v>3500</v>
      </c>
    </row>
    <row r="461" spans="1:54" s="140" customFormat="1" ht="29.25" thickBot="1">
      <c r="A461" s="144"/>
      <c r="B461" s="141"/>
      <c r="C461" s="375" t="str">
        <f>+O462</f>
        <v>CUARTO DE MAQUINA</v>
      </c>
      <c r="D461" s="375"/>
      <c r="E461" s="375"/>
      <c r="F461" s="375"/>
      <c r="G461" s="375"/>
      <c r="H461" s="375"/>
      <c r="I461" s="375"/>
      <c r="J461" s="375"/>
      <c r="K461" s="375"/>
      <c r="L461" s="375"/>
      <c r="M461" s="375"/>
      <c r="N461" s="375"/>
      <c r="O461" s="375"/>
      <c r="P461" s="375"/>
      <c r="Q461" s="141"/>
      <c r="R461" s="141"/>
      <c r="S461" s="141"/>
      <c r="T461" s="141"/>
      <c r="U461" s="141"/>
      <c r="V461" s="141"/>
      <c r="W461" s="142"/>
      <c r="X461" s="143">
        <v>0</v>
      </c>
      <c r="Y461" s="144"/>
      <c r="Z461" s="144"/>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row>
    <row r="462" spans="1:54">
      <c r="B462" s="35"/>
      <c r="C462" s="38" t="s">
        <v>1066</v>
      </c>
      <c r="D462" s="36" t="s">
        <v>60</v>
      </c>
      <c r="E462" s="34" t="s">
        <v>882</v>
      </c>
      <c r="F462" s="34"/>
      <c r="G462" s="34" t="s">
        <v>883</v>
      </c>
      <c r="H462" s="34" t="s">
        <v>884</v>
      </c>
      <c r="I462" s="34"/>
      <c r="J462" s="317" t="s">
        <v>388</v>
      </c>
      <c r="K462" s="34" t="s">
        <v>595</v>
      </c>
      <c r="L462" s="34">
        <v>1</v>
      </c>
      <c r="M462" s="35"/>
      <c r="N462" s="35"/>
      <c r="O462" s="34" t="s">
        <v>1047</v>
      </c>
      <c r="P462" s="34"/>
      <c r="Q462" s="35"/>
      <c r="R462" s="35"/>
      <c r="S462" s="35"/>
      <c r="T462" s="35"/>
      <c r="U462" s="35"/>
      <c r="V462" s="35"/>
      <c r="W462" s="196">
        <v>50000</v>
      </c>
      <c r="X462" s="197">
        <f t="shared" ref="X462" si="75">+W462</f>
        <v>50000</v>
      </c>
    </row>
    <row r="463" spans="1:54">
      <c r="B463" s="35"/>
      <c r="C463" s="38" t="s">
        <v>1067</v>
      </c>
      <c r="D463" s="36" t="s">
        <v>60</v>
      </c>
      <c r="E463" s="34" t="s">
        <v>885</v>
      </c>
      <c r="F463" s="34"/>
      <c r="G463" s="34" t="s">
        <v>886</v>
      </c>
      <c r="H463" s="34" t="s">
        <v>887</v>
      </c>
      <c r="I463" s="34"/>
      <c r="J463" s="317" t="s">
        <v>607</v>
      </c>
      <c r="K463" s="34" t="s">
        <v>595</v>
      </c>
      <c r="L463" s="34">
        <v>2</v>
      </c>
      <c r="M463" s="35"/>
      <c r="N463" s="35"/>
      <c r="O463" s="34" t="s">
        <v>1047</v>
      </c>
      <c r="P463" s="34"/>
      <c r="Q463" s="35"/>
      <c r="R463" s="35"/>
      <c r="S463" s="35"/>
      <c r="T463" s="35"/>
      <c r="U463" s="35"/>
      <c r="V463" s="35"/>
      <c r="W463" s="196">
        <f>300*60</f>
        <v>18000</v>
      </c>
      <c r="X463" s="197">
        <f>+W463</f>
        <v>18000</v>
      </c>
    </row>
    <row r="464" spans="1:54" s="79" customFormat="1" ht="29.25" thickBot="1">
      <c r="B464" s="42"/>
      <c r="C464" s="38" t="s">
        <v>1068</v>
      </c>
      <c r="D464" s="36" t="s">
        <v>60</v>
      </c>
      <c r="E464" s="34" t="s">
        <v>888</v>
      </c>
      <c r="F464" s="34"/>
      <c r="G464" s="34" t="s">
        <v>889</v>
      </c>
      <c r="H464" s="34" t="s">
        <v>890</v>
      </c>
      <c r="I464" s="34"/>
      <c r="J464" s="317" t="s">
        <v>388</v>
      </c>
      <c r="K464" s="34" t="s">
        <v>595</v>
      </c>
      <c r="L464" s="34">
        <v>2</v>
      </c>
      <c r="M464" s="35"/>
      <c r="N464" s="35"/>
      <c r="O464" s="34" t="s">
        <v>1047</v>
      </c>
      <c r="P464" s="34"/>
      <c r="Q464" s="42"/>
      <c r="R464" s="42"/>
      <c r="S464" s="42"/>
      <c r="T464" s="42"/>
      <c r="U464" s="42"/>
      <c r="V464" s="42"/>
      <c r="W464" s="119">
        <v>30195.37</v>
      </c>
      <c r="X464" s="197">
        <f>+W464</f>
        <v>30195.37</v>
      </c>
    </row>
    <row r="465" spans="1:54" s="150" customFormat="1" ht="29.25" thickBot="1">
      <c r="A465" s="152"/>
      <c r="B465" s="151"/>
      <c r="C465" s="375" t="str">
        <f>+O466</f>
        <v>AREA DE LAVADO</v>
      </c>
      <c r="D465" s="375"/>
      <c r="E465" s="375"/>
      <c r="F465" s="375"/>
      <c r="G465" s="375"/>
      <c r="H465" s="375"/>
      <c r="I465" s="375"/>
      <c r="J465" s="375"/>
      <c r="K465" s="375"/>
      <c r="L465" s="375"/>
      <c r="M465" s="375"/>
      <c r="N465" s="375"/>
      <c r="O465" s="375"/>
      <c r="P465" s="375"/>
      <c r="Q465" s="151"/>
      <c r="R465" s="151"/>
      <c r="S465" s="151"/>
      <c r="T465" s="151"/>
      <c r="U465" s="151"/>
      <c r="V465" s="151"/>
      <c r="W465" s="142"/>
      <c r="X465" s="143">
        <v>0</v>
      </c>
      <c r="Y465" s="152"/>
      <c r="Z465" s="152"/>
      <c r="AA465" s="152"/>
      <c r="AB465" s="152"/>
      <c r="AC465" s="152"/>
      <c r="AD465" s="152"/>
      <c r="AE465" s="152"/>
      <c r="AF465" s="152"/>
      <c r="AG465" s="152"/>
      <c r="AH465" s="152"/>
      <c r="AI465" s="152"/>
      <c r="AJ465" s="152"/>
      <c r="AK465" s="152"/>
      <c r="AL465" s="152"/>
      <c r="AM465" s="152"/>
      <c r="AN465" s="152"/>
      <c r="AO465" s="152"/>
      <c r="AP465" s="152"/>
      <c r="AQ465" s="152"/>
      <c r="AR465" s="152"/>
      <c r="AS465" s="152"/>
      <c r="AT465" s="152"/>
      <c r="AU465" s="152"/>
      <c r="AV465" s="152"/>
      <c r="AW465" s="152"/>
      <c r="AX465" s="152"/>
      <c r="AY465" s="152"/>
      <c r="AZ465" s="152"/>
      <c r="BA465" s="152"/>
      <c r="BB465" s="152"/>
    </row>
    <row r="466" spans="1:54" s="53" customFormat="1" ht="29.25" thickBot="1">
      <c r="A466"/>
      <c r="B466" s="35"/>
      <c r="C466" s="38" t="s">
        <v>1069</v>
      </c>
      <c r="D466" s="36" t="s">
        <v>60</v>
      </c>
      <c r="E466" s="34" t="s">
        <v>891</v>
      </c>
      <c r="F466" s="34"/>
      <c r="G466" s="34" t="s">
        <v>892</v>
      </c>
      <c r="H466" s="34" t="s">
        <v>893</v>
      </c>
      <c r="I466" s="34"/>
      <c r="J466" s="317" t="s">
        <v>388</v>
      </c>
      <c r="K466" s="34" t="s">
        <v>595</v>
      </c>
      <c r="L466" s="34">
        <v>1</v>
      </c>
      <c r="M466" s="35"/>
      <c r="N466" s="48"/>
      <c r="O466" s="34" t="s">
        <v>894</v>
      </c>
      <c r="P466" s="34"/>
      <c r="Q466" s="35"/>
      <c r="R466" s="35"/>
      <c r="S466" s="35"/>
      <c r="T466" s="35"/>
      <c r="U466" s="35"/>
      <c r="V466" s="35"/>
      <c r="W466" s="196">
        <f>3000*60</f>
        <v>180000</v>
      </c>
      <c r="X466" s="197">
        <f>+W466</f>
        <v>180000</v>
      </c>
      <c r="Y466" t="s">
        <v>5238</v>
      </c>
      <c r="Z466"/>
      <c r="AA466"/>
      <c r="AB466"/>
      <c r="AC466"/>
      <c r="AD466"/>
      <c r="AE466"/>
      <c r="AF466"/>
      <c r="AG466"/>
      <c r="AH466"/>
      <c r="AI466"/>
      <c r="AJ466"/>
      <c r="AK466"/>
      <c r="AL466"/>
      <c r="AM466"/>
      <c r="AN466"/>
      <c r="AO466"/>
      <c r="AP466"/>
      <c r="AQ466"/>
      <c r="AR466"/>
      <c r="AS466"/>
      <c r="AT466"/>
      <c r="AU466"/>
      <c r="AV466"/>
      <c r="AW466"/>
      <c r="AX466"/>
      <c r="AY466"/>
      <c r="AZ466"/>
      <c r="BA466"/>
      <c r="BB466"/>
    </row>
    <row r="467" spans="1:54" s="140" customFormat="1" ht="29.25" thickBot="1">
      <c r="A467" s="144"/>
      <c r="B467" s="141"/>
      <c r="C467" s="375" t="s">
        <v>918</v>
      </c>
      <c r="D467" s="375"/>
      <c r="E467" s="375"/>
      <c r="F467" s="375"/>
      <c r="G467" s="375"/>
      <c r="H467" s="375"/>
      <c r="I467" s="375"/>
      <c r="J467" s="375"/>
      <c r="K467" s="375"/>
      <c r="L467" s="375"/>
      <c r="M467" s="375"/>
      <c r="N467" s="375"/>
      <c r="O467" s="375"/>
      <c r="P467" s="375"/>
      <c r="Q467" s="141"/>
      <c r="R467" s="141"/>
      <c r="S467" s="141"/>
      <c r="T467" s="141"/>
      <c r="U467" s="141"/>
      <c r="V467" s="141"/>
      <c r="W467" s="142"/>
      <c r="X467" s="143">
        <v>0</v>
      </c>
      <c r="Y467" s="144"/>
      <c r="Z467" s="144"/>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row>
    <row r="468" spans="1:54" ht="27" thickBot="1">
      <c r="B468" s="35"/>
      <c r="C468" s="134" t="s">
        <v>1070</v>
      </c>
      <c r="D468" s="137" t="str">
        <f>+D12</f>
        <v>4.1.1.4.01</v>
      </c>
      <c r="E468" s="50" t="s">
        <v>917</v>
      </c>
      <c r="F468" s="50"/>
      <c r="G468" s="50" t="str">
        <f>+G865</f>
        <v>FARCO</v>
      </c>
      <c r="H468" s="50"/>
      <c r="I468" s="50"/>
      <c r="J468" s="320" t="str">
        <f>+J466</f>
        <v>Blanco</v>
      </c>
      <c r="K468" s="50" t="s">
        <v>377</v>
      </c>
      <c r="L468" s="50">
        <v>1</v>
      </c>
      <c r="M468" s="50"/>
      <c r="N468" s="120"/>
      <c r="O468" s="50" t="s">
        <v>918</v>
      </c>
      <c r="P468" s="121"/>
      <c r="Q468" s="35"/>
      <c r="R468" s="35"/>
      <c r="S468" s="35"/>
      <c r="T468" s="35"/>
      <c r="U468" s="35"/>
      <c r="V468" s="35"/>
      <c r="W468" s="196">
        <v>160000</v>
      </c>
      <c r="X468" s="196">
        <f>+W468</f>
        <v>160000</v>
      </c>
    </row>
    <row r="469" spans="1:54" s="140" customFormat="1" ht="29.25" thickBot="1">
      <c r="A469" s="144"/>
      <c r="B469" s="141"/>
      <c r="C469" s="375" t="s">
        <v>1135</v>
      </c>
      <c r="D469" s="375"/>
      <c r="E469" s="375"/>
      <c r="F469" s="375"/>
      <c r="G469" s="375"/>
      <c r="H469" s="375"/>
      <c r="I469" s="375"/>
      <c r="J469" s="375"/>
      <c r="K469" s="375"/>
      <c r="L469" s="375"/>
      <c r="M469" s="375"/>
      <c r="N469" s="375"/>
      <c r="O469" s="375"/>
      <c r="P469" s="375"/>
      <c r="Q469" s="141"/>
      <c r="R469" s="141"/>
      <c r="S469" s="141"/>
      <c r="T469" s="141"/>
      <c r="U469" s="141"/>
      <c r="V469" s="141"/>
      <c r="W469" s="142"/>
      <c r="X469" s="143">
        <v>0</v>
      </c>
      <c r="Y469" s="144"/>
      <c r="Z469" s="144"/>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row>
    <row r="470" spans="1:54">
      <c r="B470" s="35"/>
      <c r="C470" s="38" t="s">
        <v>1071</v>
      </c>
      <c r="D470" s="36" t="s">
        <v>60</v>
      </c>
      <c r="E470" s="34" t="s">
        <v>655</v>
      </c>
      <c r="F470" s="34"/>
      <c r="G470" s="34" t="s">
        <v>656</v>
      </c>
      <c r="H470" s="34" t="s">
        <v>657</v>
      </c>
      <c r="I470" s="34"/>
      <c r="J470" s="317" t="s">
        <v>388</v>
      </c>
      <c r="K470" s="34" t="s">
        <v>377</v>
      </c>
      <c r="L470" s="34">
        <v>2</v>
      </c>
      <c r="M470" s="35"/>
      <c r="N470" s="35"/>
      <c r="O470" s="34" t="str">
        <f>+C469</f>
        <v>RAYOS X</v>
      </c>
      <c r="P470" s="34"/>
      <c r="Q470" s="35"/>
      <c r="R470" s="35"/>
      <c r="S470" s="35"/>
      <c r="T470" s="35"/>
      <c r="U470" s="35"/>
      <c r="V470" s="35"/>
      <c r="W470" s="196">
        <v>5000</v>
      </c>
      <c r="X470" s="197">
        <f t="shared" ref="X470:X480" si="76">+W470</f>
        <v>5000</v>
      </c>
    </row>
    <row r="471" spans="1:54">
      <c r="B471" s="35"/>
      <c r="C471" s="38" t="s">
        <v>1072</v>
      </c>
      <c r="D471" s="36" t="s">
        <v>60</v>
      </c>
      <c r="E471" s="34" t="s">
        <v>1136</v>
      </c>
      <c r="F471" s="34"/>
      <c r="G471" s="34" t="s">
        <v>1137</v>
      </c>
      <c r="H471" s="34" t="s">
        <v>1138</v>
      </c>
      <c r="I471" s="34"/>
      <c r="J471" s="317" t="str">
        <f>+J470</f>
        <v>Blanco</v>
      </c>
      <c r="K471" s="34" t="str">
        <f>+K463</f>
        <v>Usado</v>
      </c>
      <c r="L471" s="34">
        <v>1</v>
      </c>
      <c r="M471" s="35"/>
      <c r="N471" s="35"/>
      <c r="O471" s="34" t="str">
        <f>+C469</f>
        <v>RAYOS X</v>
      </c>
      <c r="P471" s="34"/>
      <c r="Q471" s="35"/>
      <c r="R471" s="35"/>
      <c r="S471" s="35"/>
      <c r="T471" s="35"/>
      <c r="U471" s="35"/>
      <c r="V471" s="35"/>
      <c r="W471" s="117">
        <v>177000</v>
      </c>
      <c r="X471" s="197">
        <f t="shared" si="76"/>
        <v>177000</v>
      </c>
    </row>
    <row r="472" spans="1:54">
      <c r="B472" s="35"/>
      <c r="C472" s="38" t="s">
        <v>1073</v>
      </c>
      <c r="D472" s="36" t="s">
        <v>60</v>
      </c>
      <c r="E472" s="34" t="s">
        <v>1139</v>
      </c>
      <c r="F472" s="34"/>
      <c r="G472" s="34" t="s">
        <v>588</v>
      </c>
      <c r="H472" s="34" t="s">
        <v>1140</v>
      </c>
      <c r="I472" s="34"/>
      <c r="J472" s="317" t="str">
        <f>+J471</f>
        <v>Blanco</v>
      </c>
      <c r="K472" s="34" t="str">
        <f>+K471</f>
        <v>Usado</v>
      </c>
      <c r="L472" s="34">
        <v>1</v>
      </c>
      <c r="M472" s="35"/>
      <c r="N472" s="35"/>
      <c r="O472" s="34" t="str">
        <f>+O471</f>
        <v>RAYOS X</v>
      </c>
      <c r="P472" s="34"/>
      <c r="Q472" s="35"/>
      <c r="R472" s="35"/>
      <c r="S472" s="35"/>
      <c r="T472" s="35"/>
      <c r="U472" s="35"/>
      <c r="V472" s="35"/>
      <c r="W472" s="196">
        <f>3500*60</f>
        <v>210000</v>
      </c>
      <c r="X472" s="197">
        <f t="shared" si="76"/>
        <v>210000</v>
      </c>
    </row>
    <row r="473" spans="1:54">
      <c r="B473" s="35"/>
      <c r="C473" s="38" t="s">
        <v>1074</v>
      </c>
      <c r="D473" s="36" t="s">
        <v>60</v>
      </c>
      <c r="E473" s="34" t="s">
        <v>496</v>
      </c>
      <c r="F473" s="34"/>
      <c r="G473" s="34" t="s">
        <v>1141</v>
      </c>
      <c r="H473" s="34"/>
      <c r="I473" s="34"/>
      <c r="J473" s="317" t="s">
        <v>402</v>
      </c>
      <c r="K473" s="34" t="s">
        <v>1130</v>
      </c>
      <c r="L473" s="34">
        <v>1</v>
      </c>
      <c r="M473" s="35"/>
      <c r="N473" s="35"/>
      <c r="O473" s="34" t="str">
        <f>+O472</f>
        <v>RAYOS X</v>
      </c>
      <c r="P473" s="34"/>
      <c r="Q473" s="35"/>
      <c r="R473" s="35"/>
      <c r="S473" s="35"/>
      <c r="T473" s="35"/>
      <c r="U473" s="35"/>
      <c r="V473" s="35"/>
      <c r="W473" s="196">
        <v>2000</v>
      </c>
      <c r="X473" s="197">
        <f t="shared" si="76"/>
        <v>2000</v>
      </c>
    </row>
    <row r="474" spans="1:54">
      <c r="B474" s="35"/>
      <c r="C474" s="38" t="s">
        <v>1075</v>
      </c>
      <c r="D474" s="36" t="s">
        <v>60</v>
      </c>
      <c r="E474" s="34" t="s">
        <v>1142</v>
      </c>
      <c r="F474" s="34"/>
      <c r="G474" s="34" t="str">
        <f>+G470</f>
        <v xml:space="preserve"> HP</v>
      </c>
      <c r="H474" s="34"/>
      <c r="I474" s="34"/>
      <c r="J474" s="317" t="str">
        <f>+J473</f>
        <v>Negro</v>
      </c>
      <c r="K474" s="34" t="str">
        <f>+K472</f>
        <v>Usado</v>
      </c>
      <c r="L474" s="34">
        <v>1</v>
      </c>
      <c r="M474" s="35"/>
      <c r="N474" s="35"/>
      <c r="O474" s="34" t="str">
        <f>+O473</f>
        <v>RAYOS X</v>
      </c>
      <c r="P474" s="34"/>
      <c r="Q474" s="35"/>
      <c r="R474" s="35"/>
      <c r="S474" s="35"/>
      <c r="T474" s="35"/>
      <c r="U474" s="35"/>
      <c r="V474" s="35"/>
      <c r="W474" s="196">
        <v>1500</v>
      </c>
      <c r="X474" s="197">
        <f t="shared" si="76"/>
        <v>1500</v>
      </c>
    </row>
    <row r="475" spans="1:54">
      <c r="B475" s="35"/>
      <c r="C475" s="38" t="s">
        <v>1076</v>
      </c>
      <c r="D475" s="36" t="s">
        <v>60</v>
      </c>
      <c r="E475" s="34" t="str">
        <f>+E472</f>
        <v>EQUIPO DE RAYOS X</v>
      </c>
      <c r="F475" s="34"/>
      <c r="G475" s="34" t="str">
        <f>+G472</f>
        <v>CARESTREAM</v>
      </c>
      <c r="H475" s="34" t="s">
        <v>1143</v>
      </c>
      <c r="I475" s="34"/>
      <c r="J475" s="317" t="str">
        <f>+J472</f>
        <v>Blanco</v>
      </c>
      <c r="K475" s="34" t="str">
        <f>+K474</f>
        <v>Usado</v>
      </c>
      <c r="L475" s="34">
        <f>+L473</f>
        <v>1</v>
      </c>
      <c r="M475" s="35"/>
      <c r="N475" s="35"/>
      <c r="O475" s="34" t="str">
        <f>+O473</f>
        <v>RAYOS X</v>
      </c>
      <c r="P475" s="34"/>
      <c r="Q475" s="35"/>
      <c r="R475" s="35"/>
      <c r="S475" s="35"/>
      <c r="T475" s="35"/>
      <c r="U475" s="35"/>
      <c r="V475" s="35"/>
      <c r="W475" s="196">
        <f>6000*60</f>
        <v>360000</v>
      </c>
      <c r="X475" s="197">
        <f t="shared" si="76"/>
        <v>360000</v>
      </c>
    </row>
    <row r="476" spans="1:54">
      <c r="B476" s="35"/>
      <c r="C476" s="38" t="s">
        <v>1095</v>
      </c>
      <c r="D476" s="36" t="s">
        <v>60</v>
      </c>
      <c r="E476" s="34" t="s">
        <v>905</v>
      </c>
      <c r="F476" s="34"/>
      <c r="G476" s="34" t="s">
        <v>1144</v>
      </c>
      <c r="H476" s="34" t="s">
        <v>1145</v>
      </c>
      <c r="I476" s="34"/>
      <c r="J476" s="317" t="str">
        <f>+J470</f>
        <v>Blanco</v>
      </c>
      <c r="K476" s="34" t="str">
        <f>+K474</f>
        <v>Usado</v>
      </c>
      <c r="L476" s="34">
        <f>+L474</f>
        <v>1</v>
      </c>
      <c r="M476" s="35"/>
      <c r="N476" s="35"/>
      <c r="O476" s="34" t="str">
        <f>+O474</f>
        <v>RAYOS X</v>
      </c>
      <c r="P476" s="34"/>
      <c r="Q476" s="35"/>
      <c r="R476" s="35"/>
      <c r="S476" s="35"/>
      <c r="T476" s="35"/>
      <c r="U476" s="35"/>
      <c r="V476" s="35"/>
      <c r="W476" s="117">
        <v>138000</v>
      </c>
      <c r="X476" s="197">
        <f t="shared" si="76"/>
        <v>138000</v>
      </c>
    </row>
    <row r="477" spans="1:54" s="78" customFormat="1">
      <c r="B477" s="60"/>
      <c r="C477" s="38" t="s">
        <v>1096</v>
      </c>
      <c r="D477" s="82" t="s">
        <v>60</v>
      </c>
      <c r="E477" s="83" t="s">
        <v>403</v>
      </c>
      <c r="F477" s="83"/>
      <c r="G477" s="83" t="s">
        <v>1146</v>
      </c>
      <c r="H477" s="83"/>
      <c r="I477" s="83"/>
      <c r="J477" s="318" t="s">
        <v>402</v>
      </c>
      <c r="K477" s="83" t="str">
        <f>+K476</f>
        <v>Usado</v>
      </c>
      <c r="L477" s="83">
        <v>1</v>
      </c>
      <c r="M477" s="60"/>
      <c r="N477" s="60"/>
      <c r="O477" s="83" t="str">
        <f>+O476</f>
        <v>RAYOS X</v>
      </c>
      <c r="P477" s="83" t="s">
        <v>1147</v>
      </c>
      <c r="Q477" s="60"/>
      <c r="R477" s="60"/>
      <c r="S477" s="60"/>
      <c r="T477" s="60"/>
      <c r="U477" s="60"/>
      <c r="V477" s="60"/>
      <c r="W477" s="196">
        <v>1000</v>
      </c>
      <c r="X477" s="197">
        <f t="shared" si="76"/>
        <v>1000</v>
      </c>
    </row>
    <row r="478" spans="1:54">
      <c r="B478" s="35"/>
      <c r="C478" s="38" t="s">
        <v>1097</v>
      </c>
      <c r="D478" s="36" t="s">
        <v>60</v>
      </c>
      <c r="E478" s="34" t="s">
        <v>1148</v>
      </c>
      <c r="F478" s="34"/>
      <c r="G478" s="34" t="s">
        <v>578</v>
      </c>
      <c r="H478" s="34"/>
      <c r="I478" s="34"/>
      <c r="J478" s="317" t="str">
        <f>+J475</f>
        <v>Blanco</v>
      </c>
      <c r="K478" s="34" t="str">
        <f>+K475</f>
        <v>Usado</v>
      </c>
      <c r="L478" s="34">
        <v>2</v>
      </c>
      <c r="M478" s="35"/>
      <c r="N478" s="35"/>
      <c r="O478" s="34" t="str">
        <f>+O473</f>
        <v>RAYOS X</v>
      </c>
      <c r="P478" s="34"/>
      <c r="Q478" s="35"/>
      <c r="R478" s="35"/>
      <c r="S478" s="35"/>
      <c r="T478" s="35"/>
      <c r="U478" s="35"/>
      <c r="V478" s="35"/>
      <c r="W478" s="196">
        <v>50000</v>
      </c>
      <c r="X478" s="197">
        <f t="shared" si="76"/>
        <v>50000</v>
      </c>
    </row>
    <row r="479" spans="1:54">
      <c r="B479" s="35"/>
      <c r="C479" s="38" t="s">
        <v>1098</v>
      </c>
      <c r="D479" s="36" t="str">
        <f>+D473</f>
        <v>4.1.1.4.01</v>
      </c>
      <c r="E479" s="34"/>
      <c r="F479" s="34"/>
      <c r="G479" s="34" t="s">
        <v>497</v>
      </c>
      <c r="H479" s="34" t="s">
        <v>1149</v>
      </c>
      <c r="I479" s="34"/>
      <c r="J479" s="317" t="str">
        <f>+J473</f>
        <v>Negro</v>
      </c>
      <c r="K479" s="34" t="str">
        <f>+K478</f>
        <v>Usado</v>
      </c>
      <c r="L479" s="34">
        <f>+L475</f>
        <v>1</v>
      </c>
      <c r="M479" s="35"/>
      <c r="N479" s="35"/>
      <c r="O479" s="34" t="str">
        <f>+O472</f>
        <v>RAYOS X</v>
      </c>
      <c r="P479" s="34"/>
      <c r="Q479" s="35"/>
      <c r="R479" s="35"/>
      <c r="S479" s="35"/>
      <c r="T479" s="35"/>
      <c r="U479" s="35"/>
      <c r="V479" s="35"/>
      <c r="W479" s="196">
        <v>5000</v>
      </c>
      <c r="X479" s="197">
        <f t="shared" si="76"/>
        <v>5000</v>
      </c>
    </row>
    <row r="480" spans="1:54" ht="29.25" thickBot="1">
      <c r="B480" s="35"/>
      <c r="C480" s="38" t="s">
        <v>1099</v>
      </c>
      <c r="D480" s="36" t="str">
        <f>+D479</f>
        <v>4.1.1.4.01</v>
      </c>
      <c r="E480" s="34" t="str">
        <f>+'[1]Julio 2021'!$C$7</f>
        <v xml:space="preserve">Entrega de mesa de Habitacion </v>
      </c>
      <c r="F480" s="34"/>
      <c r="G480" s="34"/>
      <c r="H480" s="34"/>
      <c r="I480" s="34"/>
      <c r="J480" s="317" t="s">
        <v>1150</v>
      </c>
      <c r="K480" s="34" t="str">
        <f>+K479</f>
        <v>Usado</v>
      </c>
      <c r="L480" s="34">
        <f>+L476</f>
        <v>1</v>
      </c>
      <c r="M480" s="35"/>
      <c r="N480" s="35"/>
      <c r="O480" s="34" t="str">
        <f>+O475</f>
        <v>RAYOS X</v>
      </c>
      <c r="P480" s="34"/>
      <c r="Q480" s="35"/>
      <c r="R480" s="35"/>
      <c r="S480" s="35"/>
      <c r="T480" s="35"/>
      <c r="U480" s="35"/>
      <c r="V480" s="35"/>
      <c r="W480" s="196">
        <v>1000</v>
      </c>
      <c r="X480" s="197">
        <f t="shared" si="76"/>
        <v>1000</v>
      </c>
    </row>
    <row r="481" spans="1:55" s="140" customFormat="1" ht="29.25" thickBot="1">
      <c r="A481" s="144"/>
      <c r="B481" s="141"/>
      <c r="C481" s="375" t="s">
        <v>1084</v>
      </c>
      <c r="D481" s="375"/>
      <c r="E481" s="375"/>
      <c r="F481" s="375"/>
      <c r="G481" s="375"/>
      <c r="H481" s="375"/>
      <c r="I481" s="375"/>
      <c r="J481" s="375"/>
      <c r="K481" s="375"/>
      <c r="L481" s="375"/>
      <c r="M481" s="375"/>
      <c r="N481" s="375"/>
      <c r="O481" s="375"/>
      <c r="P481" s="375"/>
      <c r="Q481" s="141"/>
      <c r="R481" s="141"/>
      <c r="S481" s="141"/>
      <c r="T481" s="141"/>
      <c r="U481" s="141"/>
      <c r="V481" s="141"/>
      <c r="W481" s="142"/>
      <c r="X481" s="143">
        <v>0</v>
      </c>
      <c r="Y481" s="144"/>
      <c r="Z481" s="144"/>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row>
    <row r="482" spans="1:55" s="65" customFormat="1" ht="29.25" thickBot="1">
      <c r="A482"/>
      <c r="B482" s="35"/>
      <c r="C482" s="38" t="s">
        <v>1100</v>
      </c>
      <c r="D482" s="36" t="s">
        <v>60</v>
      </c>
      <c r="E482" s="70" t="s">
        <v>1085</v>
      </c>
      <c r="F482" s="70"/>
      <c r="G482" s="70" t="s">
        <v>1086</v>
      </c>
      <c r="H482" s="70" t="s">
        <v>1087</v>
      </c>
      <c r="I482" s="70"/>
      <c r="J482" s="317" t="str">
        <f>+J479</f>
        <v>Negro</v>
      </c>
      <c r="K482" s="70" t="str">
        <f>+K470</f>
        <v>nuevo</v>
      </c>
      <c r="L482" s="70">
        <f>+L468</f>
        <v>1</v>
      </c>
      <c r="M482" s="70"/>
      <c r="N482" s="70"/>
      <c r="O482" s="70" t="s">
        <v>1084</v>
      </c>
      <c r="P482" s="34"/>
      <c r="Q482" s="35"/>
      <c r="R482" s="35"/>
      <c r="S482" s="35"/>
      <c r="T482" s="35"/>
      <c r="U482" s="35"/>
      <c r="V482" s="35"/>
      <c r="W482" s="117">
        <v>300000</v>
      </c>
      <c r="X482" s="197">
        <f>+W482</f>
        <v>300000</v>
      </c>
      <c r="Y482"/>
      <c r="Z482"/>
      <c r="AA482"/>
      <c r="AB482"/>
      <c r="AC482"/>
      <c r="AD482"/>
      <c r="AE482"/>
      <c r="AF482"/>
      <c r="AG482"/>
      <c r="AH482"/>
      <c r="AI482"/>
      <c r="AJ482"/>
      <c r="AK482"/>
      <c r="AL482"/>
      <c r="AM482"/>
      <c r="AN482"/>
      <c r="AO482"/>
      <c r="AP482"/>
      <c r="AQ482"/>
      <c r="AR482"/>
      <c r="AS482"/>
      <c r="AT482"/>
      <c r="AU482"/>
      <c r="AV482"/>
      <c r="AW482"/>
      <c r="AX482"/>
      <c r="AY482"/>
      <c r="AZ482"/>
      <c r="BA482"/>
      <c r="BB482"/>
      <c r="BC482" s="67"/>
    </row>
    <row r="483" spans="1:55" s="140" customFormat="1" ht="29.25" thickBot="1">
      <c r="A483" s="144"/>
      <c r="B483" s="141"/>
      <c r="C483" s="375" t="s">
        <v>1167</v>
      </c>
      <c r="D483" s="375"/>
      <c r="E483" s="375"/>
      <c r="F483" s="375"/>
      <c r="G483" s="375"/>
      <c r="H483" s="375"/>
      <c r="I483" s="375"/>
      <c r="J483" s="375"/>
      <c r="K483" s="375"/>
      <c r="L483" s="375"/>
      <c r="M483" s="375"/>
      <c r="N483" s="375"/>
      <c r="O483" s="375"/>
      <c r="P483" s="375"/>
      <c r="Q483" s="141"/>
      <c r="R483" s="141"/>
      <c r="S483" s="141"/>
      <c r="T483" s="141"/>
      <c r="U483" s="141"/>
      <c r="V483" s="141"/>
      <c r="W483" s="142"/>
      <c r="X483" s="143">
        <v>0</v>
      </c>
      <c r="Y483" s="144"/>
      <c r="Z483" s="144"/>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row>
    <row r="484" spans="1:55" ht="29.25" thickBot="1">
      <c r="B484" s="35"/>
      <c r="C484" s="38" t="s">
        <v>1101</v>
      </c>
      <c r="D484" s="36" t="s">
        <v>60</v>
      </c>
      <c r="E484" s="68" t="s">
        <v>1163</v>
      </c>
      <c r="F484" s="70" t="s">
        <v>1164</v>
      </c>
      <c r="G484" s="70"/>
      <c r="H484" s="70"/>
      <c r="I484" s="70" t="s">
        <v>1165</v>
      </c>
      <c r="J484" s="317" t="str">
        <f>+J479</f>
        <v>Negro</v>
      </c>
      <c r="K484" s="70" t="str">
        <f>+K479</f>
        <v>Usado</v>
      </c>
      <c r="L484" s="70">
        <v>1</v>
      </c>
      <c r="M484" s="69"/>
      <c r="N484" s="69"/>
      <c r="O484" s="70" t="s">
        <v>1166</v>
      </c>
      <c r="P484" s="70"/>
      <c r="Q484" s="35"/>
      <c r="R484" s="35"/>
      <c r="S484" s="35"/>
      <c r="T484" s="35"/>
      <c r="U484" s="35"/>
      <c r="V484" s="35"/>
      <c r="W484" s="196">
        <v>8000</v>
      </c>
      <c r="X484" s="197">
        <f>+W484</f>
        <v>8000</v>
      </c>
    </row>
    <row r="485" spans="1:55" s="146" customFormat="1" ht="29.25" thickBot="1">
      <c r="A485" s="144"/>
      <c r="B485" s="141"/>
      <c r="C485" s="375" t="s">
        <v>1168</v>
      </c>
      <c r="D485" s="375"/>
      <c r="E485" s="375"/>
      <c r="F485" s="375"/>
      <c r="G485" s="375"/>
      <c r="H485" s="375"/>
      <c r="I485" s="375"/>
      <c r="J485" s="375"/>
      <c r="K485" s="375"/>
      <c r="L485" s="375"/>
      <c r="M485" s="375"/>
      <c r="N485" s="375"/>
      <c r="O485" s="375"/>
      <c r="P485" s="375"/>
      <c r="Q485" s="141"/>
      <c r="R485" s="141"/>
      <c r="S485" s="141"/>
      <c r="T485" s="141"/>
      <c r="U485" s="141"/>
      <c r="V485" s="141"/>
      <c r="W485" s="142"/>
      <c r="X485" s="143">
        <v>0</v>
      </c>
      <c r="Y485" s="144"/>
      <c r="Z485" s="144"/>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5"/>
    </row>
    <row r="486" spans="1:55" s="59" customFormat="1">
      <c r="A486"/>
      <c r="B486" s="35"/>
      <c r="C486" s="38" t="s">
        <v>1102</v>
      </c>
      <c r="D486" s="36" t="s">
        <v>60</v>
      </c>
      <c r="E486" s="122" t="s">
        <v>1171</v>
      </c>
      <c r="F486" s="70" t="s">
        <v>1170</v>
      </c>
      <c r="G486" s="70" t="s">
        <v>1172</v>
      </c>
      <c r="H486" s="70" t="s">
        <v>1169</v>
      </c>
      <c r="I486" s="104"/>
      <c r="J486" s="317" t="s">
        <v>868</v>
      </c>
      <c r="K486" s="70" t="str">
        <f>+K482</f>
        <v>nuevo</v>
      </c>
      <c r="L486" s="70">
        <v>1</v>
      </c>
      <c r="M486" s="104"/>
      <c r="N486" s="104"/>
      <c r="O486" s="70" t="str">
        <f>+C485</f>
        <v>CUARTO DE SEGURIDAD</v>
      </c>
      <c r="P486" s="129"/>
      <c r="Q486" s="35"/>
      <c r="R486" s="35"/>
      <c r="S486" s="35"/>
      <c r="T486" s="35"/>
      <c r="U486" s="35"/>
      <c r="V486" s="35"/>
      <c r="W486" s="196">
        <f>500*60</f>
        <v>30000</v>
      </c>
      <c r="X486" s="197">
        <f>+W486</f>
        <v>30000</v>
      </c>
      <c r="Y486"/>
      <c r="Z486"/>
      <c r="AA486"/>
      <c r="AB486"/>
      <c r="AC486"/>
      <c r="AD486"/>
      <c r="AE486"/>
      <c r="AF486"/>
      <c r="AG486"/>
      <c r="AH486"/>
      <c r="AI486"/>
      <c r="AJ486"/>
      <c r="AK486"/>
      <c r="AL486"/>
      <c r="AM486"/>
      <c r="AN486"/>
      <c r="AO486"/>
      <c r="AP486"/>
      <c r="AQ486"/>
      <c r="AR486"/>
      <c r="AS486"/>
      <c r="AT486"/>
      <c r="AU486"/>
      <c r="AV486"/>
      <c r="AW486"/>
      <c r="AX486"/>
      <c r="AY486"/>
      <c r="AZ486"/>
      <c r="BA486"/>
      <c r="BB486"/>
      <c r="BC486" s="76"/>
    </row>
    <row r="487" spans="1:55" s="35" customFormat="1">
      <c r="A487"/>
      <c r="C487" s="38" t="s">
        <v>1103</v>
      </c>
      <c r="D487" s="36" t="s">
        <v>60</v>
      </c>
      <c r="E487" s="70" t="s">
        <v>1175</v>
      </c>
      <c r="F487" s="70" t="s">
        <v>1174</v>
      </c>
      <c r="G487" s="70" t="s">
        <v>1173</v>
      </c>
      <c r="H487" s="70"/>
      <c r="I487" s="70"/>
      <c r="J487" s="317" t="s">
        <v>937</v>
      </c>
      <c r="K487" s="70" t="str">
        <f>+K484</f>
        <v>Usado</v>
      </c>
      <c r="L487" s="70">
        <v>6</v>
      </c>
      <c r="M487" s="70"/>
      <c r="N487" s="70"/>
      <c r="O487" s="70" t="str">
        <f>+C485</f>
        <v>CUARTO DE SEGURIDAD</v>
      </c>
      <c r="P487" s="34"/>
      <c r="W487" s="196">
        <f>190*60</f>
        <v>11400</v>
      </c>
      <c r="X487" s="197">
        <f>+W487*L487</f>
        <v>68400</v>
      </c>
      <c r="Y487"/>
      <c r="Z487"/>
      <c r="AA487"/>
      <c r="AB487"/>
      <c r="AC487"/>
      <c r="AD487"/>
      <c r="AE487"/>
      <c r="AF487"/>
      <c r="AG487"/>
      <c r="AH487"/>
      <c r="AI487"/>
      <c r="AJ487"/>
      <c r="AK487"/>
      <c r="AL487"/>
      <c r="AM487"/>
      <c r="AN487"/>
      <c r="AO487"/>
      <c r="AP487"/>
      <c r="AQ487"/>
      <c r="AR487"/>
      <c r="AS487"/>
      <c r="AT487"/>
      <c r="AU487"/>
      <c r="AV487"/>
      <c r="AW487"/>
      <c r="AX487"/>
      <c r="AY487"/>
      <c r="AZ487"/>
      <c r="BA487"/>
      <c r="BB487"/>
      <c r="BC487" s="66"/>
    </row>
    <row r="488" spans="1:55" s="35" customFormat="1">
      <c r="A488"/>
      <c r="C488" s="38" t="s">
        <v>1104</v>
      </c>
      <c r="D488" s="36" t="s">
        <v>60</v>
      </c>
      <c r="E488" s="70" t="s">
        <v>1176</v>
      </c>
      <c r="F488" s="104"/>
      <c r="G488" s="70" t="s">
        <v>1177</v>
      </c>
      <c r="H488" s="104"/>
      <c r="I488" s="104"/>
      <c r="J488" s="317" t="s">
        <v>402</v>
      </c>
      <c r="K488" s="70" t="str">
        <f>+K487</f>
        <v>Usado</v>
      </c>
      <c r="L488" s="70">
        <v>3</v>
      </c>
      <c r="M488" s="104"/>
      <c r="N488" s="104"/>
      <c r="O488" s="70" t="str">
        <f>+C485</f>
        <v>CUARTO DE SEGURIDAD</v>
      </c>
      <c r="P488" s="129"/>
      <c r="W488" s="196">
        <f>300*60</f>
        <v>18000</v>
      </c>
      <c r="X488" s="197">
        <f>+W488*L488</f>
        <v>54000</v>
      </c>
      <c r="Y488"/>
      <c r="Z488"/>
      <c r="AA488"/>
      <c r="AB488"/>
      <c r="AC488"/>
      <c r="AD488"/>
      <c r="AE488"/>
      <c r="AF488"/>
      <c r="AG488"/>
      <c r="AH488"/>
      <c r="AI488"/>
      <c r="AJ488"/>
      <c r="AK488"/>
      <c r="AL488"/>
      <c r="AM488"/>
      <c r="AN488"/>
      <c r="AO488"/>
      <c r="AP488"/>
      <c r="AQ488"/>
      <c r="AR488"/>
      <c r="AS488"/>
      <c r="AT488"/>
      <c r="AU488"/>
      <c r="AV488"/>
      <c r="AW488"/>
      <c r="AX488"/>
      <c r="AY488"/>
      <c r="AZ488"/>
      <c r="BA488"/>
      <c r="BB488"/>
      <c r="BC488" s="66"/>
    </row>
    <row r="489" spans="1:55" s="35" customFormat="1">
      <c r="A489"/>
      <c r="C489" s="38" t="s">
        <v>1105</v>
      </c>
      <c r="D489" s="36" t="s">
        <v>60</v>
      </c>
      <c r="E489" s="70" t="s">
        <v>1179</v>
      </c>
      <c r="F489" s="70" t="s">
        <v>1178</v>
      </c>
      <c r="G489" s="70" t="s">
        <v>1180</v>
      </c>
      <c r="H489" s="70"/>
      <c r="I489" s="70"/>
      <c r="J489" s="317" t="s">
        <v>402</v>
      </c>
      <c r="K489" s="70" t="str">
        <f t="shared" ref="K489:K500" si="77">+K488</f>
        <v>Usado</v>
      </c>
      <c r="L489" s="70">
        <v>1</v>
      </c>
      <c r="M489" s="104"/>
      <c r="N489" s="70"/>
      <c r="O489" s="70" t="str">
        <f>+C485</f>
        <v>CUARTO DE SEGURIDAD</v>
      </c>
      <c r="P489" s="34"/>
      <c r="W489" s="196">
        <f>300*60</f>
        <v>18000</v>
      </c>
      <c r="X489" s="197">
        <f>+W489</f>
        <v>18000</v>
      </c>
      <c r="Y489"/>
      <c r="Z489"/>
      <c r="AA489"/>
      <c r="AB489"/>
      <c r="AC489"/>
      <c r="AD489"/>
      <c r="AE489"/>
      <c r="AF489"/>
      <c r="AG489"/>
      <c r="AH489"/>
      <c r="AI489"/>
      <c r="AJ489"/>
      <c r="AK489"/>
      <c r="AL489"/>
      <c r="AM489"/>
      <c r="AN489"/>
      <c r="AO489"/>
      <c r="AP489"/>
      <c r="AQ489"/>
      <c r="AR489"/>
      <c r="AS489"/>
      <c r="AT489"/>
      <c r="AU489"/>
      <c r="AV489"/>
      <c r="AW489"/>
      <c r="AX489"/>
      <c r="AY489"/>
      <c r="AZ489"/>
      <c r="BA489"/>
      <c r="BB489"/>
      <c r="BC489" s="66"/>
    </row>
    <row r="490" spans="1:55" s="35" customFormat="1">
      <c r="A490"/>
      <c r="C490" s="38" t="s">
        <v>1106</v>
      </c>
      <c r="D490" s="36" t="s">
        <v>60</v>
      </c>
      <c r="E490" s="70" t="s">
        <v>1179</v>
      </c>
      <c r="F490" s="70" t="s">
        <v>1181</v>
      </c>
      <c r="G490" s="70" t="s">
        <v>1182</v>
      </c>
      <c r="H490" s="104"/>
      <c r="I490" s="104"/>
      <c r="J490" s="317" t="s">
        <v>402</v>
      </c>
      <c r="K490" s="70" t="str">
        <f t="shared" si="77"/>
        <v>Usado</v>
      </c>
      <c r="L490" s="70">
        <v>1</v>
      </c>
      <c r="M490" s="104"/>
      <c r="N490" s="70"/>
      <c r="O490" s="70" t="str">
        <f>+C485</f>
        <v>CUARTO DE SEGURIDAD</v>
      </c>
      <c r="P490" s="129"/>
      <c r="W490" s="196">
        <f>300*60</f>
        <v>18000</v>
      </c>
      <c r="X490" s="197">
        <f>+W490</f>
        <v>18000</v>
      </c>
      <c r="Y490"/>
      <c r="Z490"/>
      <c r="AA490"/>
      <c r="AB490"/>
      <c r="AC490"/>
      <c r="AD490"/>
      <c r="AE490"/>
      <c r="AF490"/>
      <c r="AG490"/>
      <c r="AH490"/>
      <c r="AI490"/>
      <c r="AJ490"/>
      <c r="AK490"/>
      <c r="AL490"/>
      <c r="AM490"/>
      <c r="AN490"/>
      <c r="AO490"/>
      <c r="AP490"/>
      <c r="AQ490"/>
      <c r="AR490"/>
      <c r="AS490"/>
      <c r="AT490"/>
      <c r="AU490"/>
      <c r="AV490"/>
      <c r="AW490"/>
      <c r="AX490"/>
      <c r="AY490"/>
      <c r="AZ490"/>
      <c r="BA490"/>
      <c r="BB490"/>
      <c r="BC490" s="66"/>
    </row>
    <row r="491" spans="1:55" s="35" customFormat="1">
      <c r="A491"/>
      <c r="C491" s="38" t="s">
        <v>1107</v>
      </c>
      <c r="D491" s="36" t="s">
        <v>60</v>
      </c>
      <c r="E491" s="70" t="s">
        <v>1179</v>
      </c>
      <c r="F491" s="70" t="s">
        <v>1183</v>
      </c>
      <c r="G491" s="104"/>
      <c r="H491" s="104"/>
      <c r="I491" s="104"/>
      <c r="J491" s="317" t="s">
        <v>402</v>
      </c>
      <c r="K491" s="70" t="str">
        <f t="shared" si="77"/>
        <v>Usado</v>
      </c>
      <c r="L491" s="70">
        <v>1</v>
      </c>
      <c r="M491" s="104"/>
      <c r="N491" s="70"/>
      <c r="O491" s="70" t="str">
        <f>+C485</f>
        <v>CUARTO DE SEGURIDAD</v>
      </c>
      <c r="P491" s="129"/>
      <c r="W491" s="196">
        <f>+W489</f>
        <v>18000</v>
      </c>
      <c r="X491" s="197">
        <f>+W489</f>
        <v>18000</v>
      </c>
      <c r="Y491"/>
      <c r="Z491"/>
      <c r="AA491"/>
      <c r="AB491"/>
      <c r="AC491"/>
      <c r="AD491"/>
      <c r="AE491"/>
      <c r="AF491"/>
      <c r="AG491"/>
      <c r="AH491"/>
      <c r="AI491"/>
      <c r="AJ491"/>
      <c r="AK491"/>
      <c r="AL491"/>
      <c r="AM491"/>
      <c r="AN491"/>
      <c r="AO491"/>
      <c r="AP491"/>
      <c r="AQ491"/>
      <c r="AR491"/>
      <c r="AS491"/>
      <c r="AT491"/>
      <c r="AU491"/>
      <c r="AV491"/>
      <c r="AW491"/>
      <c r="AX491"/>
      <c r="AY491"/>
      <c r="AZ491"/>
      <c r="BA491"/>
      <c r="BB491"/>
      <c r="BC491" s="66"/>
    </row>
    <row r="492" spans="1:55" s="35" customFormat="1">
      <c r="A492"/>
      <c r="C492" s="38" t="s">
        <v>1108</v>
      </c>
      <c r="D492" s="36" t="s">
        <v>60</v>
      </c>
      <c r="E492" s="70" t="s">
        <v>1179</v>
      </c>
      <c r="F492" s="70" t="s">
        <v>1184</v>
      </c>
      <c r="G492" s="104"/>
      <c r="H492" s="104"/>
      <c r="I492" s="104"/>
      <c r="J492" s="317" t="s">
        <v>402</v>
      </c>
      <c r="K492" s="70" t="str">
        <f t="shared" si="77"/>
        <v>Usado</v>
      </c>
      <c r="L492" s="70">
        <v>1</v>
      </c>
      <c r="M492" s="104"/>
      <c r="N492" s="70"/>
      <c r="O492" s="70" t="str">
        <f>+C485</f>
        <v>CUARTO DE SEGURIDAD</v>
      </c>
      <c r="P492" s="129"/>
      <c r="W492" s="196">
        <f>+W489</f>
        <v>18000</v>
      </c>
      <c r="X492" s="197">
        <f t="shared" ref="X492:X497" si="78">+W492</f>
        <v>18000</v>
      </c>
      <c r="Y492"/>
      <c r="Z492"/>
      <c r="AA492"/>
      <c r="AB492"/>
      <c r="AC492"/>
      <c r="AD492"/>
      <c r="AE492"/>
      <c r="AF492"/>
      <c r="AG492"/>
      <c r="AH492"/>
      <c r="AI492"/>
      <c r="AJ492"/>
      <c r="AK492"/>
      <c r="AL492"/>
      <c r="AM492"/>
      <c r="AN492"/>
      <c r="AO492"/>
      <c r="AP492"/>
      <c r="AQ492"/>
      <c r="AR492"/>
      <c r="AS492"/>
      <c r="AT492"/>
      <c r="AU492"/>
      <c r="AV492"/>
      <c r="AW492"/>
      <c r="AX492"/>
      <c r="AY492"/>
      <c r="AZ492"/>
      <c r="BA492"/>
      <c r="BB492"/>
      <c r="BC492" s="66"/>
    </row>
    <row r="493" spans="1:55" s="35" customFormat="1">
      <c r="A493"/>
      <c r="C493" s="38" t="s">
        <v>1109</v>
      </c>
      <c r="D493" s="36" t="s">
        <v>60</v>
      </c>
      <c r="E493" s="70" t="s">
        <v>1179</v>
      </c>
      <c r="F493" s="70" t="s">
        <v>1185</v>
      </c>
      <c r="G493" s="104"/>
      <c r="H493" s="104"/>
      <c r="I493" s="104"/>
      <c r="J493" s="317" t="s">
        <v>402</v>
      </c>
      <c r="K493" s="70" t="str">
        <f t="shared" si="77"/>
        <v>Usado</v>
      </c>
      <c r="L493" s="70">
        <v>3</v>
      </c>
      <c r="M493" s="104"/>
      <c r="N493" s="70"/>
      <c r="O493" s="70" t="str">
        <f>+C485</f>
        <v>CUARTO DE SEGURIDAD</v>
      </c>
      <c r="P493" s="129"/>
      <c r="W493" s="196">
        <f>+W492</f>
        <v>18000</v>
      </c>
      <c r="X493" s="197">
        <f t="shared" si="78"/>
        <v>18000</v>
      </c>
      <c r="Y493"/>
      <c r="Z493"/>
      <c r="AA493"/>
      <c r="AB493"/>
      <c r="AC493"/>
      <c r="AD493"/>
      <c r="AE493"/>
      <c r="AF493"/>
      <c r="AG493"/>
      <c r="AH493"/>
      <c r="AI493"/>
      <c r="AJ493"/>
      <c r="AK493"/>
      <c r="AL493"/>
      <c r="AM493"/>
      <c r="AN493"/>
      <c r="AO493"/>
      <c r="AP493"/>
      <c r="AQ493"/>
      <c r="AR493"/>
      <c r="AS493"/>
      <c r="AT493"/>
      <c r="AU493"/>
      <c r="AV493"/>
      <c r="AW493"/>
      <c r="AX493"/>
      <c r="AY493"/>
      <c r="AZ493"/>
      <c r="BA493"/>
      <c r="BB493"/>
      <c r="BC493" s="66"/>
    </row>
    <row r="494" spans="1:55" s="35" customFormat="1">
      <c r="A494"/>
      <c r="C494" s="38" t="s">
        <v>1110</v>
      </c>
      <c r="D494" s="36" t="s">
        <v>60</v>
      </c>
      <c r="E494" s="70" t="s">
        <v>1179</v>
      </c>
      <c r="F494" s="70" t="s">
        <v>1186</v>
      </c>
      <c r="G494" s="104"/>
      <c r="H494" s="104"/>
      <c r="I494" s="104"/>
      <c r="J494" s="317" t="s">
        <v>402</v>
      </c>
      <c r="K494" s="70" t="str">
        <f t="shared" si="77"/>
        <v>Usado</v>
      </c>
      <c r="L494" s="70">
        <v>1</v>
      </c>
      <c r="M494" s="104"/>
      <c r="N494" s="70"/>
      <c r="O494" s="70" t="str">
        <f>+C485</f>
        <v>CUARTO DE SEGURIDAD</v>
      </c>
      <c r="P494" s="129"/>
      <c r="W494" s="196">
        <f>300*60</f>
        <v>18000</v>
      </c>
      <c r="X494" s="197">
        <f t="shared" si="78"/>
        <v>18000</v>
      </c>
      <c r="Y494"/>
      <c r="Z494"/>
      <c r="AA494"/>
      <c r="AB494"/>
      <c r="AC494"/>
      <c r="AD494"/>
      <c r="AE494"/>
      <c r="AF494"/>
      <c r="AG494"/>
      <c r="AH494"/>
      <c r="AI494"/>
      <c r="AJ494"/>
      <c r="AK494"/>
      <c r="AL494"/>
      <c r="AM494"/>
      <c r="AN494"/>
      <c r="AO494"/>
      <c r="AP494"/>
      <c r="AQ494"/>
      <c r="AR494"/>
      <c r="AS494"/>
      <c r="AT494"/>
      <c r="AU494"/>
      <c r="AV494"/>
      <c r="AW494"/>
      <c r="AX494"/>
      <c r="AY494"/>
      <c r="AZ494"/>
      <c r="BA494"/>
      <c r="BB494"/>
      <c r="BC494" s="66"/>
    </row>
    <row r="495" spans="1:55" s="35" customFormat="1">
      <c r="A495"/>
      <c r="C495" s="38" t="s">
        <v>1111</v>
      </c>
      <c r="D495" s="36" t="s">
        <v>60</v>
      </c>
      <c r="E495" s="70" t="s">
        <v>1163</v>
      </c>
      <c r="F495" s="70" t="s">
        <v>667</v>
      </c>
      <c r="G495" s="104"/>
      <c r="H495" s="104"/>
      <c r="I495" s="104"/>
      <c r="J495" s="317" t="s">
        <v>402</v>
      </c>
      <c r="K495" s="70" t="str">
        <f t="shared" si="77"/>
        <v>Usado</v>
      </c>
      <c r="L495" s="70">
        <v>1</v>
      </c>
      <c r="M495" s="104"/>
      <c r="N495" s="70"/>
      <c r="O495" s="70" t="str">
        <f>+C485</f>
        <v>CUARTO DE SEGURIDAD</v>
      </c>
      <c r="P495" s="129"/>
      <c r="W495" s="196">
        <f>200*60</f>
        <v>12000</v>
      </c>
      <c r="X495" s="197">
        <f t="shared" si="78"/>
        <v>12000</v>
      </c>
      <c r="Y495"/>
      <c r="Z495"/>
      <c r="AA495"/>
      <c r="AB495"/>
      <c r="AC495"/>
      <c r="AD495"/>
      <c r="AE495"/>
      <c r="AF495"/>
      <c r="AG495"/>
      <c r="AH495"/>
      <c r="AI495"/>
      <c r="AJ495"/>
      <c r="AK495"/>
      <c r="AL495"/>
      <c r="AM495"/>
      <c r="AN495"/>
      <c r="AO495"/>
      <c r="AP495"/>
      <c r="AQ495"/>
      <c r="AR495"/>
      <c r="AS495"/>
      <c r="AT495"/>
      <c r="AU495"/>
      <c r="AV495"/>
      <c r="AW495"/>
      <c r="AX495"/>
      <c r="AY495"/>
      <c r="AZ495"/>
      <c r="BA495"/>
      <c r="BB495"/>
      <c r="BC495" s="66"/>
    </row>
    <row r="496" spans="1:55" s="35" customFormat="1">
      <c r="A496"/>
      <c r="C496" s="38" t="s">
        <v>1112</v>
      </c>
      <c r="D496" s="36" t="s">
        <v>60</v>
      </c>
      <c r="E496" s="70" t="s">
        <v>1187</v>
      </c>
      <c r="F496" s="70" t="s">
        <v>1188</v>
      </c>
      <c r="G496" s="104"/>
      <c r="H496" s="104"/>
      <c r="I496" s="104"/>
      <c r="J496" s="317" t="str">
        <f>+J490</f>
        <v>Negro</v>
      </c>
      <c r="K496" s="70" t="str">
        <f t="shared" si="77"/>
        <v>Usado</v>
      </c>
      <c r="L496" s="70">
        <f>+L494</f>
        <v>1</v>
      </c>
      <c r="M496" s="104"/>
      <c r="N496" s="70"/>
      <c r="O496" s="70" t="str">
        <f>+C485</f>
        <v>CUARTO DE SEGURIDAD</v>
      </c>
      <c r="P496" s="129"/>
      <c r="W496" s="196">
        <f>700*60</f>
        <v>42000</v>
      </c>
      <c r="X496" s="197">
        <f t="shared" si="78"/>
        <v>42000</v>
      </c>
      <c r="Y496"/>
      <c r="Z496"/>
      <c r="AA496"/>
      <c r="AB496"/>
      <c r="AC496"/>
      <c r="AD496"/>
      <c r="AE496"/>
      <c r="AF496"/>
      <c r="AG496"/>
      <c r="AH496"/>
      <c r="AI496"/>
      <c r="AJ496"/>
      <c r="AK496"/>
      <c r="AL496"/>
      <c r="AM496"/>
      <c r="AN496"/>
      <c r="AO496"/>
      <c r="AP496"/>
      <c r="AQ496"/>
      <c r="AR496"/>
      <c r="AS496"/>
      <c r="AT496"/>
      <c r="AU496"/>
      <c r="AV496"/>
      <c r="AW496"/>
      <c r="AX496"/>
      <c r="AY496"/>
      <c r="AZ496"/>
      <c r="BA496"/>
      <c r="BB496"/>
      <c r="BC496" s="66"/>
    </row>
    <row r="497" spans="1:55" s="35" customFormat="1">
      <c r="A497"/>
      <c r="C497" s="38" t="s">
        <v>1113</v>
      </c>
      <c r="D497" s="36" t="s">
        <v>60</v>
      </c>
      <c r="E497" s="70" t="s">
        <v>453</v>
      </c>
      <c r="F497" s="70" t="s">
        <v>1129</v>
      </c>
      <c r="G497" s="104"/>
      <c r="H497" s="104"/>
      <c r="I497" s="104"/>
      <c r="J497" s="317" t="s">
        <v>402</v>
      </c>
      <c r="K497" s="70" t="str">
        <f t="shared" si="77"/>
        <v>Usado</v>
      </c>
      <c r="L497" s="70">
        <f>+L495</f>
        <v>1</v>
      </c>
      <c r="M497" s="104"/>
      <c r="N497" s="70"/>
      <c r="O497" s="70" t="str">
        <f>+C485</f>
        <v>CUARTO DE SEGURIDAD</v>
      </c>
      <c r="P497" s="129"/>
      <c r="W497" s="196">
        <v>1000</v>
      </c>
      <c r="X497" s="197">
        <f t="shared" si="78"/>
        <v>1000</v>
      </c>
      <c r="Y497"/>
      <c r="Z497"/>
      <c r="AA497"/>
      <c r="AB497"/>
      <c r="AC497"/>
      <c r="AD497"/>
      <c r="AE497"/>
      <c r="AF497"/>
      <c r="AG497"/>
      <c r="AH497"/>
      <c r="AI497"/>
      <c r="AJ497"/>
      <c r="AK497"/>
      <c r="AL497"/>
      <c r="AM497"/>
      <c r="AN497"/>
      <c r="AO497"/>
      <c r="AP497"/>
      <c r="AQ497"/>
      <c r="AR497"/>
      <c r="AS497"/>
      <c r="AT497"/>
      <c r="AU497"/>
      <c r="AV497"/>
      <c r="AW497"/>
      <c r="AX497"/>
      <c r="AY497"/>
      <c r="AZ497"/>
      <c r="BA497"/>
      <c r="BB497"/>
      <c r="BC497" s="66"/>
    </row>
    <row r="498" spans="1:55" s="35" customFormat="1">
      <c r="A498"/>
      <c r="C498" s="38" t="s">
        <v>1114</v>
      </c>
      <c r="D498" s="36" t="s">
        <v>60</v>
      </c>
      <c r="E498" s="70" t="s">
        <v>896</v>
      </c>
      <c r="F498" s="70" t="s">
        <v>1189</v>
      </c>
      <c r="G498" s="104"/>
      <c r="H498" s="104"/>
      <c r="I498" s="104"/>
      <c r="J498" s="317" t="s">
        <v>402</v>
      </c>
      <c r="K498" s="70" t="str">
        <f t="shared" si="77"/>
        <v>Usado</v>
      </c>
      <c r="L498" s="70">
        <f>+L495</f>
        <v>1</v>
      </c>
      <c r="M498" s="104"/>
      <c r="N498" s="70"/>
      <c r="O498" s="70" t="str">
        <f>+C485</f>
        <v>CUARTO DE SEGURIDAD</v>
      </c>
      <c r="P498" s="129"/>
      <c r="W498" s="196">
        <v>2000</v>
      </c>
      <c r="X498" s="197">
        <v>2000</v>
      </c>
      <c r="Y498"/>
      <c r="Z498"/>
      <c r="AA498"/>
      <c r="AB498"/>
      <c r="AC498"/>
      <c r="AD498"/>
      <c r="AE498"/>
      <c r="AF498"/>
      <c r="AG498"/>
      <c r="AH498"/>
      <c r="AI498"/>
      <c r="AJ498"/>
      <c r="AK498"/>
      <c r="AL498"/>
      <c r="AM498"/>
      <c r="AN498"/>
      <c r="AO498"/>
      <c r="AP498"/>
      <c r="AQ498"/>
      <c r="AR498"/>
      <c r="AS498"/>
      <c r="AT498"/>
      <c r="AU498"/>
      <c r="AV498"/>
      <c r="AW498"/>
      <c r="AX498"/>
      <c r="AY498"/>
      <c r="AZ498"/>
      <c r="BA498"/>
      <c r="BB498"/>
      <c r="BC498" s="66"/>
    </row>
    <row r="499" spans="1:55" s="35" customFormat="1">
      <c r="A499"/>
      <c r="C499" s="38" t="s">
        <v>1115</v>
      </c>
      <c r="D499" s="36" t="s">
        <v>60</v>
      </c>
      <c r="E499" s="70" t="s">
        <v>496</v>
      </c>
      <c r="F499" s="70" t="s">
        <v>895</v>
      </c>
      <c r="G499" s="104"/>
      <c r="H499" s="104"/>
      <c r="I499" s="104"/>
      <c r="J499" s="317" t="s">
        <v>402</v>
      </c>
      <c r="K499" s="70" t="str">
        <f t="shared" si="77"/>
        <v>Usado</v>
      </c>
      <c r="L499" s="70">
        <v>1</v>
      </c>
      <c r="M499" s="104"/>
      <c r="N499" s="70"/>
      <c r="O499" s="70" t="str">
        <f>+C485</f>
        <v>CUARTO DE SEGURIDAD</v>
      </c>
      <c r="P499" s="129"/>
      <c r="W499" s="196">
        <v>1000</v>
      </c>
      <c r="X499" s="197">
        <v>1000</v>
      </c>
      <c r="Y499"/>
      <c r="Z499"/>
      <c r="AA499"/>
      <c r="AB499"/>
      <c r="AC499"/>
      <c r="AD499"/>
      <c r="AE499"/>
      <c r="AF499"/>
      <c r="AG499"/>
      <c r="AH499"/>
      <c r="AI499"/>
      <c r="AJ499"/>
      <c r="AK499"/>
      <c r="AL499"/>
      <c r="AM499"/>
      <c r="AN499"/>
      <c r="AO499"/>
      <c r="AP499"/>
      <c r="AQ499"/>
      <c r="AR499"/>
      <c r="AS499"/>
      <c r="AT499"/>
      <c r="AU499"/>
      <c r="AV499"/>
      <c r="AW499"/>
      <c r="AX499"/>
      <c r="AY499"/>
      <c r="AZ499"/>
      <c r="BA499"/>
      <c r="BB499"/>
      <c r="BC499" s="66"/>
    </row>
    <row r="500" spans="1:55" s="58" customFormat="1" ht="29.25" thickBot="1">
      <c r="A500"/>
      <c r="B500" s="35"/>
      <c r="C500" s="38" t="s">
        <v>1116</v>
      </c>
      <c r="D500" s="36" t="s">
        <v>60</v>
      </c>
      <c r="E500" s="70" t="s">
        <v>1190</v>
      </c>
      <c r="F500" s="70"/>
      <c r="G500" s="104"/>
      <c r="H500" s="104"/>
      <c r="I500" s="104"/>
      <c r="J500" s="317" t="s">
        <v>402</v>
      </c>
      <c r="K500" s="70" t="str">
        <f t="shared" si="77"/>
        <v>Usado</v>
      </c>
      <c r="L500" s="70">
        <v>2</v>
      </c>
      <c r="M500" s="104"/>
      <c r="N500" s="70"/>
      <c r="O500" s="70" t="str">
        <f>+C485</f>
        <v>CUARTO DE SEGURIDAD</v>
      </c>
      <c r="P500" s="129"/>
      <c r="Q500" s="35"/>
      <c r="R500" s="35"/>
      <c r="S500" s="35"/>
      <c r="T500" s="35"/>
      <c r="U500" s="35"/>
      <c r="V500" s="35"/>
      <c r="W500" s="196">
        <v>800</v>
      </c>
      <c r="X500" s="197">
        <f>+W500*L500</f>
        <v>1600</v>
      </c>
      <c r="Y500"/>
      <c r="Z500"/>
      <c r="AA500"/>
      <c r="AB500"/>
      <c r="AC500"/>
      <c r="AD500"/>
      <c r="AE500"/>
      <c r="AF500"/>
      <c r="AG500"/>
      <c r="AH500"/>
      <c r="AI500"/>
      <c r="AJ500"/>
      <c r="AK500"/>
      <c r="AL500"/>
      <c r="AM500"/>
      <c r="AN500"/>
      <c r="AO500"/>
      <c r="AP500"/>
      <c r="AQ500"/>
      <c r="AR500"/>
      <c r="AS500"/>
      <c r="AT500"/>
      <c r="AU500"/>
      <c r="AV500"/>
      <c r="AW500"/>
      <c r="AX500"/>
      <c r="AY500"/>
      <c r="AZ500"/>
      <c r="BA500"/>
      <c r="BB500"/>
      <c r="BC500" s="77"/>
    </row>
    <row r="501" spans="1:55" s="140" customFormat="1" ht="29.25" thickBot="1">
      <c r="A501" s="144"/>
      <c r="B501" s="141"/>
      <c r="C501" s="375" t="s">
        <v>1205</v>
      </c>
      <c r="D501" s="375"/>
      <c r="E501" s="375"/>
      <c r="F501" s="375"/>
      <c r="G501" s="375"/>
      <c r="H501" s="375"/>
      <c r="I501" s="375"/>
      <c r="J501" s="375"/>
      <c r="K501" s="375"/>
      <c r="L501" s="375"/>
      <c r="M501" s="375"/>
      <c r="N501" s="375"/>
      <c r="O501" s="375"/>
      <c r="P501" s="375"/>
      <c r="Q501" s="141"/>
      <c r="R501" s="141"/>
      <c r="S501" s="141"/>
      <c r="T501" s="141"/>
      <c r="U501" s="141"/>
      <c r="V501" s="141"/>
      <c r="W501" s="142"/>
      <c r="X501" s="143">
        <f>+L501*W501</f>
        <v>0</v>
      </c>
      <c r="Y501" s="144"/>
      <c r="Z501" s="144"/>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row>
    <row r="502" spans="1:55" s="59" customFormat="1">
      <c r="A502"/>
      <c r="B502" s="35"/>
      <c r="C502" s="38" t="s">
        <v>1117</v>
      </c>
      <c r="D502" s="36" t="s">
        <v>60</v>
      </c>
      <c r="E502" s="34" t="s">
        <v>1207</v>
      </c>
      <c r="F502" s="34" t="s">
        <v>594</v>
      </c>
      <c r="G502" s="129"/>
      <c r="H502" s="129"/>
      <c r="I502" s="129"/>
      <c r="J502" s="317" t="s">
        <v>1206</v>
      </c>
      <c r="K502" s="34" t="str">
        <f>+K498</f>
        <v>Usado</v>
      </c>
      <c r="L502" s="34">
        <v>2</v>
      </c>
      <c r="M502" s="129"/>
      <c r="N502" s="34"/>
      <c r="O502" s="34" t="str">
        <f>+C501</f>
        <v>COCINA</v>
      </c>
      <c r="P502" s="129"/>
      <c r="Q502" s="35"/>
      <c r="R502" s="35"/>
      <c r="S502" s="35"/>
      <c r="T502" s="35"/>
      <c r="U502" s="35"/>
      <c r="V502" s="35"/>
      <c r="W502" s="196">
        <v>15000</v>
      </c>
      <c r="X502" s="197">
        <f>+L502*W502</f>
        <v>30000</v>
      </c>
      <c r="Y502"/>
      <c r="Z502"/>
      <c r="AA502"/>
      <c r="AB502"/>
      <c r="AC502"/>
      <c r="AD502"/>
      <c r="AE502"/>
      <c r="AF502"/>
      <c r="AG502"/>
      <c r="AH502"/>
      <c r="AI502"/>
      <c r="AJ502"/>
      <c r="AK502"/>
      <c r="AL502"/>
      <c r="AM502"/>
      <c r="AN502"/>
      <c r="AO502"/>
      <c r="AP502"/>
      <c r="AQ502"/>
      <c r="AR502"/>
      <c r="AS502"/>
      <c r="AT502"/>
      <c r="AU502"/>
      <c r="AV502"/>
      <c r="AW502"/>
      <c r="AX502"/>
      <c r="AY502"/>
      <c r="AZ502"/>
      <c r="BA502"/>
      <c r="BB502"/>
      <c r="BC502" s="76"/>
    </row>
    <row r="503" spans="1:55" s="35" customFormat="1">
      <c r="A503"/>
      <c r="C503" s="38" t="s">
        <v>1118</v>
      </c>
      <c r="D503" s="36" t="s">
        <v>60</v>
      </c>
      <c r="E503" s="34" t="s">
        <v>1207</v>
      </c>
      <c r="F503" s="34" t="s">
        <v>1208</v>
      </c>
      <c r="G503" s="129"/>
      <c r="H503" s="129"/>
      <c r="I503" s="129"/>
      <c r="J503" s="317" t="s">
        <v>1206</v>
      </c>
      <c r="K503" s="34" t="str">
        <f>+K499</f>
        <v>Usado</v>
      </c>
      <c r="L503" s="34">
        <f>+L498</f>
        <v>1</v>
      </c>
      <c r="M503" s="129"/>
      <c r="N503" s="34"/>
      <c r="O503" s="34" t="str">
        <f>+C501</f>
        <v>COCINA</v>
      </c>
      <c r="P503" s="129"/>
      <c r="W503" s="196">
        <v>15000</v>
      </c>
      <c r="X503" s="197">
        <f>+W503</f>
        <v>15000</v>
      </c>
      <c r="Y503"/>
      <c r="Z503"/>
      <c r="AA503"/>
      <c r="AB503"/>
      <c r="AC503"/>
      <c r="AD503"/>
      <c r="AE503"/>
      <c r="AF503"/>
      <c r="AG503"/>
      <c r="AH503"/>
      <c r="AI503"/>
      <c r="AJ503"/>
      <c r="AK503"/>
      <c r="AL503"/>
      <c r="AM503"/>
      <c r="AN503"/>
      <c r="AO503"/>
      <c r="AP503"/>
      <c r="AQ503"/>
      <c r="AR503"/>
      <c r="AS503"/>
      <c r="AT503"/>
      <c r="AU503"/>
      <c r="AV503"/>
      <c r="AW503"/>
      <c r="AX503"/>
      <c r="AY503"/>
      <c r="AZ503"/>
      <c r="BA503"/>
      <c r="BB503"/>
      <c r="BC503" s="66"/>
    </row>
    <row r="504" spans="1:55" s="35" customFormat="1">
      <c r="A504"/>
      <c r="C504" s="38" t="s">
        <v>1119</v>
      </c>
      <c r="D504" s="36" t="s">
        <v>60</v>
      </c>
      <c r="E504" s="34" t="s">
        <v>1209</v>
      </c>
      <c r="F504" s="34" t="s">
        <v>1210</v>
      </c>
      <c r="G504" s="129"/>
      <c r="H504" s="129"/>
      <c r="I504" s="129"/>
      <c r="J504" s="317" t="s">
        <v>562</v>
      </c>
      <c r="K504" s="34" t="str">
        <f>+K500</f>
        <v>Usado</v>
      </c>
      <c r="L504" s="34">
        <v>10</v>
      </c>
      <c r="M504" s="129"/>
      <c r="N504" s="34"/>
      <c r="O504" s="34" t="str">
        <f>+C501</f>
        <v>COCINA</v>
      </c>
      <c r="P504" s="129"/>
      <c r="W504" s="196">
        <f>100*60</f>
        <v>6000</v>
      </c>
      <c r="X504" s="197">
        <f>+W504*L504</f>
        <v>60000</v>
      </c>
      <c r="Y504"/>
      <c r="Z504"/>
      <c r="AA504"/>
      <c r="AB504"/>
      <c r="AC504"/>
      <c r="AD504"/>
      <c r="AE504"/>
      <c r="AF504"/>
      <c r="AG504"/>
      <c r="AH504"/>
      <c r="AI504"/>
      <c r="AJ504"/>
      <c r="AK504"/>
      <c r="AL504"/>
      <c r="AM504"/>
      <c r="AN504"/>
      <c r="AO504"/>
      <c r="AP504"/>
      <c r="AQ504"/>
      <c r="AR504"/>
      <c r="AS504"/>
      <c r="AT504"/>
      <c r="AU504"/>
      <c r="AV504"/>
      <c r="AW504"/>
      <c r="AX504"/>
      <c r="AY504"/>
      <c r="AZ504"/>
      <c r="BA504"/>
      <c r="BB504"/>
      <c r="BC504" s="66"/>
    </row>
    <row r="505" spans="1:55" s="35" customFormat="1">
      <c r="A505"/>
      <c r="C505" s="38" t="s">
        <v>1120</v>
      </c>
      <c r="D505" s="36" t="s">
        <v>60</v>
      </c>
      <c r="E505" s="34" t="s">
        <v>1211</v>
      </c>
      <c r="F505" s="34"/>
      <c r="G505" s="129"/>
      <c r="H505" s="129"/>
      <c r="I505" s="129"/>
      <c r="J505" s="317" t="s">
        <v>1212</v>
      </c>
      <c r="K505" s="34" t="str">
        <f>+K497</f>
        <v>Usado</v>
      </c>
      <c r="L505" s="34">
        <v>3</v>
      </c>
      <c r="M505" s="129"/>
      <c r="N505" s="34"/>
      <c r="O505" s="34" t="str">
        <f>+C501</f>
        <v>COCINA</v>
      </c>
      <c r="P505" s="129"/>
      <c r="W505" s="196">
        <v>60000</v>
      </c>
      <c r="X505" s="197">
        <f>+W505</f>
        <v>60000</v>
      </c>
      <c r="Y505"/>
      <c r="Z505"/>
      <c r="AA505"/>
      <c r="AB505"/>
      <c r="AC505"/>
      <c r="AD505"/>
      <c r="AE505"/>
      <c r="AF505"/>
      <c r="AG505"/>
      <c r="AH505"/>
      <c r="AI505"/>
      <c r="AJ505"/>
      <c r="AK505"/>
      <c r="AL505"/>
      <c r="AM505"/>
      <c r="AN505"/>
      <c r="AO505"/>
      <c r="AP505"/>
      <c r="AQ505"/>
      <c r="AR505"/>
      <c r="AS505"/>
      <c r="AT505"/>
      <c r="AU505"/>
      <c r="AV505"/>
      <c r="AW505"/>
      <c r="AX505"/>
      <c r="AY505"/>
      <c r="AZ505"/>
      <c r="BA505"/>
      <c r="BB505"/>
      <c r="BC505" s="66"/>
    </row>
    <row r="506" spans="1:55" s="35" customFormat="1">
      <c r="A506"/>
      <c r="C506" s="38" t="s">
        <v>1121</v>
      </c>
      <c r="D506" s="36" t="s">
        <v>60</v>
      </c>
      <c r="E506" s="34" t="s">
        <v>1213</v>
      </c>
      <c r="F506" s="34"/>
      <c r="G506" s="129"/>
      <c r="H506" s="129"/>
      <c r="I506" s="129"/>
      <c r="J506" s="317" t="str">
        <f>+J503</f>
        <v>Plateado</v>
      </c>
      <c r="K506" s="34" t="str">
        <f>+K498</f>
        <v>Usado</v>
      </c>
      <c r="L506" s="34">
        <v>2</v>
      </c>
      <c r="M506" s="129"/>
      <c r="N506" s="34"/>
      <c r="O506" s="34" t="str">
        <f>+C501</f>
        <v>COCINA</v>
      </c>
      <c r="P506" s="129"/>
      <c r="W506" s="196">
        <v>1000</v>
      </c>
      <c r="X506" s="197">
        <f>+L506*W506</f>
        <v>2000</v>
      </c>
      <c r="Y506"/>
      <c r="Z506"/>
      <c r="AA506"/>
      <c r="AB506"/>
      <c r="AC506"/>
      <c r="AD506"/>
      <c r="AE506"/>
      <c r="AF506"/>
      <c r="AG506"/>
      <c r="AH506"/>
      <c r="AI506"/>
      <c r="AJ506"/>
      <c r="AK506"/>
      <c r="AL506"/>
      <c r="AM506"/>
      <c r="AN506"/>
      <c r="AO506"/>
      <c r="AP506"/>
      <c r="AQ506"/>
      <c r="AR506"/>
      <c r="AS506"/>
      <c r="AT506"/>
      <c r="AU506"/>
      <c r="AV506"/>
      <c r="AW506"/>
      <c r="AX506"/>
      <c r="AY506"/>
      <c r="AZ506"/>
      <c r="BA506"/>
      <c r="BB506"/>
      <c r="BC506" s="66"/>
    </row>
    <row r="507" spans="1:55" s="35" customFormat="1">
      <c r="A507"/>
      <c r="C507" s="38" t="s">
        <v>1122</v>
      </c>
      <c r="D507" s="36" t="s">
        <v>60</v>
      </c>
      <c r="E507" s="34" t="s">
        <v>1214</v>
      </c>
      <c r="F507" s="34" t="s">
        <v>1215</v>
      </c>
      <c r="G507" s="129"/>
      <c r="H507" s="129"/>
      <c r="I507" s="129"/>
      <c r="J507" s="317" t="s">
        <v>388</v>
      </c>
      <c r="K507" s="34" t="str">
        <f>+K499</f>
        <v>Usado</v>
      </c>
      <c r="L507" s="34">
        <v>1</v>
      </c>
      <c r="M507" s="129"/>
      <c r="N507" s="34"/>
      <c r="O507" s="34" t="str">
        <f>+C501</f>
        <v>COCINA</v>
      </c>
      <c r="P507" s="129"/>
      <c r="W507" s="196">
        <f>81*60</f>
        <v>4860</v>
      </c>
      <c r="X507" s="197">
        <f>+W507</f>
        <v>4860</v>
      </c>
      <c r="Y507"/>
      <c r="Z507"/>
      <c r="AA507"/>
      <c r="AB507"/>
      <c r="AC507"/>
      <c r="AD507"/>
      <c r="AE507"/>
      <c r="AF507"/>
      <c r="AG507"/>
      <c r="AH507"/>
      <c r="AI507"/>
      <c r="AJ507"/>
      <c r="AK507"/>
      <c r="AL507"/>
      <c r="AM507"/>
      <c r="AN507"/>
      <c r="AO507"/>
      <c r="AP507"/>
      <c r="AQ507"/>
      <c r="AR507"/>
      <c r="AS507"/>
      <c r="AT507"/>
      <c r="AU507"/>
      <c r="AV507"/>
      <c r="AW507"/>
      <c r="AX507"/>
      <c r="AY507"/>
      <c r="AZ507"/>
      <c r="BA507"/>
      <c r="BB507"/>
      <c r="BC507" s="66"/>
    </row>
    <row r="508" spans="1:55" s="35" customFormat="1">
      <c r="A508"/>
      <c r="C508" s="38" t="s">
        <v>1123</v>
      </c>
      <c r="D508" s="36" t="s">
        <v>60</v>
      </c>
      <c r="E508" s="34" t="s">
        <v>663</v>
      </c>
      <c r="F508" s="34"/>
      <c r="G508" s="129"/>
      <c r="H508" s="129"/>
      <c r="I508" s="129"/>
      <c r="J508" s="317" t="str">
        <f>+J506</f>
        <v>Plateado</v>
      </c>
      <c r="K508" s="34" t="str">
        <f>+K500</f>
        <v>Usado</v>
      </c>
      <c r="L508" s="34">
        <v>1</v>
      </c>
      <c r="M508" s="129"/>
      <c r="N508" s="34"/>
      <c r="O508" s="34" t="str">
        <f>+C501</f>
        <v>COCINA</v>
      </c>
      <c r="P508" s="129"/>
      <c r="W508" s="196">
        <v>3000</v>
      </c>
      <c r="X508" s="197">
        <v>3000</v>
      </c>
      <c r="Y508"/>
      <c r="Z508"/>
      <c r="AA508"/>
      <c r="AB508"/>
      <c r="AC508"/>
      <c r="AD508"/>
      <c r="AE508"/>
      <c r="AF508"/>
      <c r="AG508"/>
      <c r="AH508"/>
      <c r="AI508"/>
      <c r="AJ508"/>
      <c r="AK508"/>
      <c r="AL508"/>
      <c r="AM508"/>
      <c r="AN508"/>
      <c r="AO508"/>
      <c r="AP508"/>
      <c r="AQ508"/>
      <c r="AR508"/>
      <c r="AS508"/>
      <c r="AT508"/>
      <c r="AU508"/>
      <c r="AV508"/>
      <c r="AW508"/>
      <c r="AX508"/>
      <c r="AY508"/>
      <c r="AZ508"/>
      <c r="BA508"/>
      <c r="BB508"/>
      <c r="BC508" s="66"/>
    </row>
    <row r="509" spans="1:55" s="35" customFormat="1">
      <c r="A509"/>
      <c r="C509" s="38" t="s">
        <v>1125</v>
      </c>
      <c r="D509" s="36" t="s">
        <v>60</v>
      </c>
      <c r="E509" s="34" t="s">
        <v>1216</v>
      </c>
      <c r="F509" s="34" t="s">
        <v>1217</v>
      </c>
      <c r="G509" s="129"/>
      <c r="H509" s="129"/>
      <c r="I509" s="129"/>
      <c r="J509" s="317" t="str">
        <f>+J494</f>
        <v>Negro</v>
      </c>
      <c r="K509" s="34" t="str">
        <f>+K492</f>
        <v>Usado</v>
      </c>
      <c r="L509" s="34">
        <f>+L496</f>
        <v>1</v>
      </c>
      <c r="M509" s="129"/>
      <c r="N509" s="34"/>
      <c r="O509" s="34" t="str">
        <f>+C501</f>
        <v>COCINA</v>
      </c>
      <c r="P509" s="129"/>
      <c r="W509" s="196">
        <v>30000</v>
      </c>
      <c r="X509" s="197">
        <f>+W509</f>
        <v>30000</v>
      </c>
      <c r="Y509"/>
      <c r="Z509"/>
      <c r="AA509"/>
      <c r="AB509"/>
      <c r="AC509"/>
      <c r="AD509"/>
      <c r="AE509"/>
      <c r="AF509"/>
      <c r="AG509"/>
      <c r="AH509"/>
      <c r="AI509"/>
      <c r="AJ509"/>
      <c r="AK509"/>
      <c r="AL509"/>
      <c r="AM509"/>
      <c r="AN509"/>
      <c r="AO509"/>
      <c r="AP509"/>
      <c r="AQ509"/>
      <c r="AR509"/>
      <c r="AS509"/>
      <c r="AT509"/>
      <c r="AU509"/>
      <c r="AV509"/>
      <c r="AW509"/>
      <c r="AX509"/>
      <c r="AY509"/>
      <c r="AZ509"/>
      <c r="BA509"/>
      <c r="BB509"/>
      <c r="BC509" s="66"/>
    </row>
    <row r="510" spans="1:55" s="79" customFormat="1">
      <c r="B510" s="42"/>
      <c r="C510" s="134" t="s">
        <v>1584</v>
      </c>
      <c r="D510" s="137" t="s">
        <v>60</v>
      </c>
      <c r="E510" s="121" t="s">
        <v>1808</v>
      </c>
      <c r="F510" s="42"/>
      <c r="G510" s="121" t="s">
        <v>1809</v>
      </c>
      <c r="H510" s="121"/>
      <c r="I510" s="121"/>
      <c r="J510" s="320" t="s">
        <v>1810</v>
      </c>
      <c r="K510" s="121" t="str">
        <f>+K14</f>
        <v>nuevo</v>
      </c>
      <c r="L510" s="121">
        <v>1</v>
      </c>
      <c r="M510" s="42"/>
      <c r="N510" s="42"/>
      <c r="O510" s="121" t="str">
        <f>+O507</f>
        <v>COCINA</v>
      </c>
      <c r="P510" s="121"/>
      <c r="Q510" s="42"/>
      <c r="R510" s="42"/>
      <c r="S510" s="42"/>
      <c r="T510" s="42"/>
      <c r="U510" s="42"/>
      <c r="V510" s="42"/>
      <c r="W510" s="297">
        <f>50*60</f>
        <v>3000</v>
      </c>
      <c r="X510" s="298">
        <f>+L510*W510</f>
        <v>3000</v>
      </c>
    </row>
    <row r="511" spans="1:55" s="58" customFormat="1" ht="29.25" thickBot="1">
      <c r="A511"/>
      <c r="B511" s="35"/>
      <c r="C511" s="38" t="s">
        <v>1126</v>
      </c>
      <c r="D511" s="36" t="s">
        <v>60</v>
      </c>
      <c r="E511" s="34" t="s">
        <v>1219</v>
      </c>
      <c r="F511" s="34" t="s">
        <v>1218</v>
      </c>
      <c r="G511" s="129"/>
      <c r="H511" s="129"/>
      <c r="I511" s="129"/>
      <c r="J511" s="317" t="str">
        <f>+J506</f>
        <v>Plateado</v>
      </c>
      <c r="K511" s="34" t="str">
        <f>+K505</f>
        <v>Usado</v>
      </c>
      <c r="L511" s="34">
        <f>+L503</f>
        <v>1</v>
      </c>
      <c r="M511" s="129"/>
      <c r="N511" s="34"/>
      <c r="O511" s="34" t="str">
        <f>+C501</f>
        <v>COCINA</v>
      </c>
      <c r="P511" s="129"/>
      <c r="Q511" s="35"/>
      <c r="R511" s="35"/>
      <c r="S511" s="35"/>
      <c r="T511" s="35"/>
      <c r="U511" s="35"/>
      <c r="V511" s="35"/>
      <c r="W511" s="196">
        <v>6500</v>
      </c>
      <c r="X511" s="197">
        <f>+W511</f>
        <v>6500</v>
      </c>
      <c r="Y511"/>
      <c r="Z511"/>
      <c r="AA511"/>
      <c r="AB511"/>
      <c r="AC511"/>
      <c r="AD511"/>
      <c r="AE511"/>
      <c r="AF511"/>
      <c r="AG511"/>
      <c r="AH511"/>
      <c r="AI511"/>
      <c r="AJ511"/>
      <c r="AK511"/>
      <c r="AL511"/>
      <c r="AM511"/>
      <c r="AN511"/>
      <c r="AO511"/>
      <c r="AP511"/>
      <c r="AQ511"/>
      <c r="AR511"/>
      <c r="AS511"/>
      <c r="AT511"/>
      <c r="AU511"/>
      <c r="AV511"/>
      <c r="AW511"/>
      <c r="AX511"/>
      <c r="AY511"/>
      <c r="AZ511"/>
      <c r="BA511"/>
      <c r="BB511"/>
      <c r="BC511" s="77"/>
    </row>
    <row r="512" spans="1:55" s="140" customFormat="1" ht="29.25" thickBot="1">
      <c r="A512" s="144"/>
      <c r="B512" s="141"/>
      <c r="C512" s="375" t="s">
        <v>1220</v>
      </c>
      <c r="D512" s="375"/>
      <c r="E512" s="375"/>
      <c r="F512" s="375"/>
      <c r="G512" s="375"/>
      <c r="H512" s="375"/>
      <c r="I512" s="375"/>
      <c r="J512" s="375"/>
      <c r="K512" s="375"/>
      <c r="L512" s="375"/>
      <c r="M512" s="375"/>
      <c r="N512" s="375"/>
      <c r="O512" s="375"/>
      <c r="P512" s="375"/>
      <c r="Q512" s="141"/>
      <c r="R512" s="141"/>
      <c r="S512" s="141"/>
      <c r="T512" s="141"/>
      <c r="U512" s="141"/>
      <c r="V512" s="141"/>
      <c r="W512" s="142"/>
      <c r="X512" s="143">
        <f>+L512*W512</f>
        <v>0</v>
      </c>
      <c r="Y512" s="144"/>
      <c r="Z512" s="144"/>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row>
    <row r="513" spans="1:55" s="59" customFormat="1">
      <c r="A513"/>
      <c r="B513" s="35"/>
      <c r="C513" s="38" t="s">
        <v>1127</v>
      </c>
      <c r="D513" s="36" t="s">
        <v>60</v>
      </c>
      <c r="E513" s="34" t="s">
        <v>1221</v>
      </c>
      <c r="F513" s="34"/>
      <c r="G513" s="129"/>
      <c r="H513" s="129"/>
      <c r="I513" s="129"/>
      <c r="J513" s="317" t="s">
        <v>937</v>
      </c>
      <c r="K513" s="34" t="str">
        <f>+K506</f>
        <v>Usado</v>
      </c>
      <c r="L513" s="34">
        <v>2</v>
      </c>
      <c r="M513" s="129"/>
      <c r="N513" s="34"/>
      <c r="O513" s="34" t="str">
        <f>+C512</f>
        <v>COMEDOR</v>
      </c>
      <c r="P513" s="129"/>
      <c r="Q513" s="35"/>
      <c r="R513" s="35"/>
      <c r="S513" s="35"/>
      <c r="T513" s="35"/>
      <c r="U513" s="35"/>
      <c r="V513" s="35"/>
      <c r="W513" s="196">
        <v>1000</v>
      </c>
      <c r="X513" s="197">
        <f>+L513*W513</f>
        <v>2000</v>
      </c>
      <c r="Y513"/>
      <c r="Z513"/>
      <c r="AA513"/>
      <c r="AB513"/>
      <c r="AC513"/>
      <c r="AD513"/>
      <c r="AE513"/>
      <c r="AF513"/>
      <c r="AG513"/>
      <c r="AH513"/>
      <c r="AI513"/>
      <c r="AJ513"/>
      <c r="AK513"/>
      <c r="AL513"/>
      <c r="AM513"/>
      <c r="AN513"/>
      <c r="AO513"/>
      <c r="AP513"/>
      <c r="AQ513"/>
      <c r="AR513"/>
      <c r="AS513"/>
      <c r="AT513"/>
      <c r="AU513"/>
      <c r="AV513"/>
      <c r="AW513"/>
      <c r="AX513"/>
      <c r="AY513"/>
      <c r="AZ513"/>
      <c r="BA513"/>
      <c r="BB513"/>
      <c r="BC513" s="76"/>
    </row>
    <row r="514" spans="1:55" s="35" customFormat="1">
      <c r="A514"/>
      <c r="C514" s="38" t="s">
        <v>1151</v>
      </c>
      <c r="D514" s="36" t="s">
        <v>60</v>
      </c>
      <c r="E514" s="34" t="s">
        <v>1222</v>
      </c>
      <c r="F514" s="34"/>
      <c r="G514" s="129"/>
      <c r="H514" s="129"/>
      <c r="I514" s="129"/>
      <c r="J514" s="317" t="str">
        <f>+J513</f>
        <v>GRIS</v>
      </c>
      <c r="K514" s="34" t="str">
        <f>+K513</f>
        <v>Usado</v>
      </c>
      <c r="L514" s="34">
        <v>4</v>
      </c>
      <c r="M514" s="129"/>
      <c r="N514" s="34"/>
      <c r="O514" s="34" t="str">
        <f>+C512</f>
        <v>COMEDOR</v>
      </c>
      <c r="P514" s="129"/>
      <c r="W514" s="196">
        <v>1000</v>
      </c>
      <c r="X514" s="197">
        <f>+L514*W514</f>
        <v>4000</v>
      </c>
      <c r="Y514"/>
      <c r="Z514"/>
      <c r="AA514"/>
      <c r="AB514"/>
      <c r="AC514"/>
      <c r="AD514"/>
      <c r="AE514"/>
      <c r="AF514"/>
      <c r="AG514"/>
      <c r="AH514"/>
      <c r="AI514"/>
      <c r="AJ514"/>
      <c r="AK514"/>
      <c r="AL514"/>
      <c r="AM514"/>
      <c r="AN514"/>
      <c r="AO514"/>
      <c r="AP514"/>
      <c r="AQ514"/>
      <c r="AR514"/>
      <c r="AS514"/>
      <c r="AT514"/>
      <c r="AU514"/>
      <c r="AV514"/>
      <c r="AW514"/>
      <c r="AX514"/>
      <c r="AY514"/>
      <c r="AZ514"/>
      <c r="BA514"/>
      <c r="BB514"/>
      <c r="BC514" s="66"/>
    </row>
    <row r="515" spans="1:55" s="35" customFormat="1">
      <c r="A515"/>
      <c r="C515" s="38" t="s">
        <v>1152</v>
      </c>
      <c r="D515" s="36" t="s">
        <v>60</v>
      </c>
      <c r="E515" s="34" t="s">
        <v>663</v>
      </c>
      <c r="F515" s="34" t="s">
        <v>1164</v>
      </c>
      <c r="G515" s="129"/>
      <c r="H515" s="129"/>
      <c r="I515" s="129"/>
      <c r="J515" s="317" t="str">
        <f>+J514</f>
        <v>GRIS</v>
      </c>
      <c r="K515" s="34" t="str">
        <f>+K513</f>
        <v>Usado</v>
      </c>
      <c r="L515" s="34">
        <v>1</v>
      </c>
      <c r="M515" s="129"/>
      <c r="N515" s="34"/>
      <c r="O515" s="34" t="str">
        <f>+C512</f>
        <v>COMEDOR</v>
      </c>
      <c r="P515" s="129"/>
      <c r="W515" s="196">
        <v>10000</v>
      </c>
      <c r="X515" s="197">
        <f>+W515</f>
        <v>10000</v>
      </c>
      <c r="Y515"/>
      <c r="Z515"/>
      <c r="AA515"/>
      <c r="AB515"/>
      <c r="AC515"/>
      <c r="AD515"/>
      <c r="AE515"/>
      <c r="AF515"/>
      <c r="AG515"/>
      <c r="AH515"/>
      <c r="AI515"/>
      <c r="AJ515"/>
      <c r="AK515"/>
      <c r="AL515"/>
      <c r="AM515"/>
      <c r="AN515"/>
      <c r="AO515"/>
      <c r="AP515"/>
      <c r="AQ515"/>
      <c r="AR515"/>
      <c r="AS515"/>
      <c r="AT515"/>
      <c r="AU515"/>
      <c r="AV515"/>
      <c r="AW515"/>
      <c r="AX515"/>
      <c r="AY515"/>
      <c r="AZ515"/>
      <c r="BA515"/>
      <c r="BB515"/>
      <c r="BC515" s="66"/>
    </row>
    <row r="516" spans="1:55" s="35" customFormat="1">
      <c r="A516"/>
      <c r="C516" s="38" t="s">
        <v>1153</v>
      </c>
      <c r="D516" s="36" t="s">
        <v>60</v>
      </c>
      <c r="E516" s="34" t="s">
        <v>596</v>
      </c>
      <c r="F516" s="34" t="s">
        <v>1217</v>
      </c>
      <c r="G516" s="129"/>
      <c r="H516" s="129"/>
      <c r="I516" s="129"/>
      <c r="J516" s="317" t="s">
        <v>937</v>
      </c>
      <c r="K516" s="34" t="str">
        <f>+K513</f>
        <v>Usado</v>
      </c>
      <c r="L516" s="34">
        <v>1</v>
      </c>
      <c r="M516" s="129"/>
      <c r="N516" s="34"/>
      <c r="O516" s="34" t="str">
        <f>+C512</f>
        <v>COMEDOR</v>
      </c>
      <c r="P516" s="129"/>
      <c r="W516" s="196">
        <f>400*60</f>
        <v>24000</v>
      </c>
      <c r="X516" s="197">
        <f>+W516</f>
        <v>24000</v>
      </c>
      <c r="Y516"/>
      <c r="Z516"/>
      <c r="AA516"/>
      <c r="AB516"/>
      <c r="AC516"/>
      <c r="AD516"/>
      <c r="AE516"/>
      <c r="AF516"/>
      <c r="AG516"/>
      <c r="AH516"/>
      <c r="AI516"/>
      <c r="AJ516"/>
      <c r="AK516"/>
      <c r="AL516"/>
      <c r="AM516"/>
      <c r="AN516"/>
      <c r="AO516"/>
      <c r="AP516"/>
      <c r="AQ516"/>
      <c r="AR516"/>
      <c r="AS516"/>
      <c r="AT516"/>
      <c r="AU516"/>
      <c r="AV516"/>
      <c r="AW516"/>
      <c r="AX516"/>
      <c r="AY516"/>
      <c r="AZ516"/>
      <c r="BA516"/>
      <c r="BB516"/>
      <c r="BC516" s="66"/>
    </row>
    <row r="517" spans="1:55" s="35" customFormat="1">
      <c r="A517"/>
      <c r="C517" s="38" t="s">
        <v>1154</v>
      </c>
      <c r="D517" s="36" t="s">
        <v>60</v>
      </c>
      <c r="E517" s="34" t="s">
        <v>1223</v>
      </c>
      <c r="F517" s="34"/>
      <c r="G517" s="129"/>
      <c r="H517" s="129"/>
      <c r="I517" s="129"/>
      <c r="J517" s="317" t="s">
        <v>1212</v>
      </c>
      <c r="K517" s="34" t="str">
        <f>+K513</f>
        <v>Usado</v>
      </c>
      <c r="L517" s="34">
        <v>16</v>
      </c>
      <c r="M517" s="129"/>
      <c r="N517" s="34"/>
      <c r="O517" s="34" t="str">
        <f>+C512</f>
        <v>COMEDOR</v>
      </c>
      <c r="P517" s="129"/>
      <c r="W517" s="196">
        <v>2000</v>
      </c>
      <c r="X517" s="197">
        <f>+L517*W517</f>
        <v>32000</v>
      </c>
      <c r="Y517"/>
      <c r="Z517"/>
      <c r="AA517"/>
      <c r="AB517"/>
      <c r="AC517"/>
      <c r="AD517"/>
      <c r="AE517"/>
      <c r="AF517"/>
      <c r="AG517"/>
      <c r="AH517"/>
      <c r="AI517"/>
      <c r="AJ517"/>
      <c r="AK517"/>
      <c r="AL517"/>
      <c r="AM517"/>
      <c r="AN517"/>
      <c r="AO517"/>
      <c r="AP517"/>
      <c r="AQ517"/>
      <c r="AR517"/>
      <c r="AS517"/>
      <c r="AT517"/>
      <c r="AU517"/>
      <c r="AV517"/>
      <c r="AW517"/>
      <c r="AX517"/>
      <c r="AY517"/>
      <c r="AZ517"/>
      <c r="BA517"/>
      <c r="BB517"/>
      <c r="BC517" s="66"/>
    </row>
    <row r="518" spans="1:55" s="58" customFormat="1" ht="29.25" thickBot="1">
      <c r="A518"/>
      <c r="B518" s="35"/>
      <c r="C518" s="38" t="s">
        <v>1155</v>
      </c>
      <c r="D518" s="36" t="s">
        <v>60</v>
      </c>
      <c r="E518" s="34" t="s">
        <v>824</v>
      </c>
      <c r="F518" s="34"/>
      <c r="G518" s="129"/>
      <c r="H518" s="129"/>
      <c r="I518" s="129"/>
      <c r="J518" s="317" t="str">
        <f>+J514</f>
        <v>GRIS</v>
      </c>
      <c r="K518" s="34" t="str">
        <f>+K516</f>
        <v>Usado</v>
      </c>
      <c r="L518" s="34">
        <v>2</v>
      </c>
      <c r="M518" s="129"/>
      <c r="N518" s="34"/>
      <c r="O518" s="34" t="str">
        <f>+C512</f>
        <v>COMEDOR</v>
      </c>
      <c r="P518" s="129"/>
      <c r="Q518" s="35"/>
      <c r="R518" s="35"/>
      <c r="S518" s="35"/>
      <c r="T518" s="35"/>
      <c r="U518" s="35"/>
      <c r="V518" s="35"/>
      <c r="W518" s="196">
        <v>1500</v>
      </c>
      <c r="X518" s="197">
        <f>+W518*L518</f>
        <v>3000</v>
      </c>
      <c r="Y518"/>
      <c r="Z518"/>
      <c r="AA518"/>
      <c r="AB518"/>
      <c r="AC518"/>
      <c r="AD518"/>
      <c r="AE518"/>
      <c r="AF518"/>
      <c r="AG518"/>
      <c r="AH518"/>
      <c r="AI518"/>
      <c r="AJ518"/>
      <c r="AK518"/>
      <c r="AL518"/>
      <c r="AM518"/>
      <c r="AN518"/>
      <c r="AO518"/>
      <c r="AP518"/>
      <c r="AQ518"/>
      <c r="AR518"/>
      <c r="AS518"/>
      <c r="AT518"/>
      <c r="AU518"/>
      <c r="AV518"/>
      <c r="AW518"/>
      <c r="AX518"/>
      <c r="AY518"/>
      <c r="AZ518"/>
      <c r="BA518"/>
      <c r="BB518"/>
      <c r="BC518" s="77"/>
    </row>
    <row r="519" spans="1:55" s="140" customFormat="1" ht="29.25" thickBot="1">
      <c r="A519" s="144"/>
      <c r="B519" s="141"/>
      <c r="C519" s="375" t="s">
        <v>1266</v>
      </c>
      <c r="D519" s="375"/>
      <c r="E519" s="375"/>
      <c r="F519" s="375"/>
      <c r="G519" s="375"/>
      <c r="H519" s="375"/>
      <c r="I519" s="375"/>
      <c r="J519" s="375"/>
      <c r="K519" s="375"/>
      <c r="L519" s="375"/>
      <c r="M519" s="375"/>
      <c r="N519" s="375"/>
      <c r="O519" s="375"/>
      <c r="P519" s="375"/>
      <c r="Q519" s="141"/>
      <c r="R519" s="141"/>
      <c r="S519" s="141"/>
      <c r="T519" s="141"/>
      <c r="U519" s="141"/>
      <c r="V519" s="141"/>
      <c r="W519" s="142"/>
      <c r="X519" s="143">
        <f>+L519*W519</f>
        <v>0</v>
      </c>
      <c r="Y519" s="144"/>
      <c r="Z519" s="144"/>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row>
    <row r="520" spans="1:55" s="59" customFormat="1">
      <c r="A520"/>
      <c r="B520" s="35"/>
      <c r="C520" s="38" t="s">
        <v>1156</v>
      </c>
      <c r="D520" s="36" t="s">
        <v>60</v>
      </c>
      <c r="E520" s="34" t="s">
        <v>1245</v>
      </c>
      <c r="F520" s="34"/>
      <c r="G520" s="34"/>
      <c r="H520" s="34"/>
      <c r="I520" s="34"/>
      <c r="J520" s="317" t="s">
        <v>1206</v>
      </c>
      <c r="K520" s="34" t="str">
        <f>+K516</f>
        <v>Usado</v>
      </c>
      <c r="L520" s="34">
        <v>1</v>
      </c>
      <c r="M520" s="34"/>
      <c r="N520" s="34"/>
      <c r="O520" s="34" t="str">
        <f>+C519</f>
        <v>DORMITORIO DE ENFERMERA Nuevo</v>
      </c>
      <c r="P520" s="34"/>
      <c r="Q520" s="35"/>
      <c r="R520" s="35"/>
      <c r="S520" s="35"/>
      <c r="T520" s="35"/>
      <c r="U520" s="35"/>
      <c r="V520" s="35"/>
      <c r="W520" s="196">
        <v>1000</v>
      </c>
      <c r="X520" s="197">
        <f t="shared" ref="X520:X592" si="79">+L520*W520</f>
        <v>1000</v>
      </c>
      <c r="Y520"/>
      <c r="Z520"/>
      <c r="AA520"/>
      <c r="AB520"/>
      <c r="AC520"/>
      <c r="AD520"/>
      <c r="AE520"/>
      <c r="AF520"/>
      <c r="AG520"/>
      <c r="AH520"/>
      <c r="AI520"/>
      <c r="AJ520"/>
      <c r="AK520"/>
      <c r="AL520"/>
      <c r="AM520"/>
      <c r="AN520"/>
      <c r="AO520"/>
      <c r="AP520"/>
      <c r="AQ520"/>
      <c r="AR520"/>
      <c r="AS520"/>
      <c r="AT520"/>
      <c r="AU520"/>
      <c r="AV520"/>
      <c r="AW520"/>
      <c r="AX520"/>
      <c r="AY520"/>
      <c r="AZ520"/>
      <c r="BA520"/>
      <c r="BB520"/>
      <c r="BC520" s="76"/>
    </row>
    <row r="521" spans="1:55" s="35" customFormat="1">
      <c r="A521"/>
      <c r="C521" s="38" t="s">
        <v>1157</v>
      </c>
      <c r="D521" s="36" t="s">
        <v>60</v>
      </c>
      <c r="E521" s="34" t="s">
        <v>1246</v>
      </c>
      <c r="F521" s="34"/>
      <c r="G521" s="34"/>
      <c r="H521" s="34"/>
      <c r="I521" s="34"/>
      <c r="J521" s="317" t="str">
        <f>+J518</f>
        <v>GRIS</v>
      </c>
      <c r="K521" s="34" t="str">
        <f>+K518</f>
        <v>Usado</v>
      </c>
      <c r="L521" s="34">
        <v>1</v>
      </c>
      <c r="M521" s="34"/>
      <c r="N521" s="34"/>
      <c r="O521" s="34" t="str">
        <f>+C519</f>
        <v>DORMITORIO DE ENFERMERA Nuevo</v>
      </c>
      <c r="P521" s="34"/>
      <c r="W521" s="196">
        <v>5000</v>
      </c>
      <c r="X521" s="197">
        <f t="shared" si="79"/>
        <v>5000</v>
      </c>
      <c r="Y521"/>
      <c r="Z521"/>
      <c r="AA521"/>
      <c r="AB521"/>
      <c r="AC521"/>
      <c r="AD521"/>
      <c r="AE521"/>
      <c r="AF521"/>
      <c r="AG521"/>
      <c r="AH521"/>
      <c r="AI521"/>
      <c r="AJ521"/>
      <c r="AK521"/>
      <c r="AL521"/>
      <c r="AM521"/>
      <c r="AN521"/>
      <c r="AO521"/>
      <c r="AP521"/>
      <c r="AQ521"/>
      <c r="AR521"/>
      <c r="AS521"/>
      <c r="AT521"/>
      <c r="AU521"/>
      <c r="AV521"/>
      <c r="AW521"/>
      <c r="AX521"/>
      <c r="AY521"/>
      <c r="AZ521"/>
      <c r="BA521"/>
      <c r="BB521"/>
      <c r="BC521" s="66"/>
    </row>
    <row r="522" spans="1:55" s="35" customFormat="1">
      <c r="A522"/>
      <c r="C522" s="38" t="s">
        <v>1158</v>
      </c>
      <c r="D522" s="36" t="s">
        <v>60</v>
      </c>
      <c r="E522" s="34" t="s">
        <v>1247</v>
      </c>
      <c r="F522" s="34"/>
      <c r="G522" s="34"/>
      <c r="H522" s="34"/>
      <c r="I522" s="34"/>
      <c r="J522" s="317" t="s">
        <v>388</v>
      </c>
      <c r="K522" s="34" t="str">
        <f>+K516</f>
        <v>Usado</v>
      </c>
      <c r="L522" s="34">
        <v>1</v>
      </c>
      <c r="M522" s="34"/>
      <c r="N522" s="34"/>
      <c r="O522" s="34" t="str">
        <f>+C519</f>
        <v>DORMITORIO DE ENFERMERA Nuevo</v>
      </c>
      <c r="P522" s="34"/>
      <c r="W522" s="196">
        <v>4500</v>
      </c>
      <c r="X522" s="197">
        <f t="shared" si="79"/>
        <v>4500</v>
      </c>
      <c r="Y522"/>
      <c r="Z522"/>
      <c r="AA522"/>
      <c r="AB522"/>
      <c r="AC522"/>
      <c r="AD522"/>
      <c r="AE522"/>
      <c r="AF522"/>
      <c r="AG522"/>
      <c r="AH522"/>
      <c r="AI522"/>
      <c r="AJ522"/>
      <c r="AK522"/>
      <c r="AL522"/>
      <c r="AM522"/>
      <c r="AN522"/>
      <c r="AO522"/>
      <c r="AP522"/>
      <c r="AQ522"/>
      <c r="AR522"/>
      <c r="AS522"/>
      <c r="AT522"/>
      <c r="AU522"/>
      <c r="AV522"/>
      <c r="AW522"/>
      <c r="AX522"/>
      <c r="AY522"/>
      <c r="AZ522"/>
      <c r="BA522"/>
      <c r="BB522"/>
      <c r="BC522" s="66"/>
    </row>
    <row r="523" spans="1:55" s="35" customFormat="1">
      <c r="A523"/>
      <c r="C523" s="38" t="s">
        <v>1159</v>
      </c>
      <c r="D523" s="36" t="s">
        <v>60</v>
      </c>
      <c r="E523" s="34" t="s">
        <v>1248</v>
      </c>
      <c r="F523" s="34"/>
      <c r="G523" s="34"/>
      <c r="H523" s="34"/>
      <c r="I523" s="34"/>
      <c r="J523" s="317" t="s">
        <v>937</v>
      </c>
      <c r="K523" s="34" t="str">
        <f>+K522</f>
        <v>Usado</v>
      </c>
      <c r="L523" s="34">
        <v>1</v>
      </c>
      <c r="M523" s="34"/>
      <c r="N523" s="34"/>
      <c r="O523" s="34" t="str">
        <f>+C519</f>
        <v>DORMITORIO DE ENFERMERA Nuevo</v>
      </c>
      <c r="P523" s="34"/>
      <c r="W523" s="196">
        <v>3000</v>
      </c>
      <c r="X523" s="197">
        <f t="shared" si="79"/>
        <v>3000</v>
      </c>
      <c r="Y523"/>
      <c r="Z523"/>
      <c r="AA523"/>
      <c r="AB523"/>
      <c r="AC523"/>
      <c r="AD523"/>
      <c r="AE523"/>
      <c r="AF523"/>
      <c r="AG523"/>
      <c r="AH523"/>
      <c r="AI523"/>
      <c r="AJ523"/>
      <c r="AK523"/>
      <c r="AL523"/>
      <c r="AM523"/>
      <c r="AN523"/>
      <c r="AO523"/>
      <c r="AP523"/>
      <c r="AQ523"/>
      <c r="AR523"/>
      <c r="AS523"/>
      <c r="AT523"/>
      <c r="AU523"/>
      <c r="AV523"/>
      <c r="AW523"/>
      <c r="AX523"/>
      <c r="AY523"/>
      <c r="AZ523"/>
      <c r="BA523"/>
      <c r="BB523"/>
      <c r="BC523" s="66"/>
    </row>
    <row r="524" spans="1:55" s="35" customFormat="1">
      <c r="A524"/>
      <c r="C524" s="38" t="s">
        <v>1160</v>
      </c>
      <c r="D524" s="36" t="s">
        <v>60</v>
      </c>
      <c r="E524" s="34" t="s">
        <v>1249</v>
      </c>
      <c r="F524" s="34"/>
      <c r="G524" s="34"/>
      <c r="H524" s="34"/>
      <c r="I524" s="34"/>
      <c r="J524" s="317" t="s">
        <v>388</v>
      </c>
      <c r="K524" s="34" t="str">
        <f>+K522</f>
        <v>Usado</v>
      </c>
      <c r="L524" s="34">
        <v>5</v>
      </c>
      <c r="M524" s="34"/>
      <c r="N524" s="34"/>
      <c r="O524" s="34" t="str">
        <f>+C519</f>
        <v>DORMITORIO DE ENFERMERA Nuevo</v>
      </c>
      <c r="P524" s="34"/>
      <c r="W524" s="196">
        <v>3500</v>
      </c>
      <c r="X524" s="197">
        <f t="shared" si="79"/>
        <v>17500</v>
      </c>
      <c r="Y524"/>
      <c r="Z524"/>
      <c r="AA524"/>
      <c r="AB524"/>
      <c r="AC524"/>
      <c r="AD524"/>
      <c r="AE524"/>
      <c r="AF524"/>
      <c r="AG524"/>
      <c r="AH524"/>
      <c r="AI524"/>
      <c r="AJ524"/>
      <c r="AK524"/>
      <c r="AL524"/>
      <c r="AM524"/>
      <c r="AN524"/>
      <c r="AO524"/>
      <c r="AP524"/>
      <c r="AQ524"/>
      <c r="AR524"/>
      <c r="AS524"/>
      <c r="AT524"/>
      <c r="AU524"/>
      <c r="AV524"/>
      <c r="AW524"/>
      <c r="AX524"/>
      <c r="AY524"/>
      <c r="AZ524"/>
      <c r="BA524"/>
      <c r="BB524"/>
      <c r="BC524" s="66"/>
    </row>
    <row r="525" spans="1:55" s="35" customFormat="1">
      <c r="A525"/>
      <c r="C525" s="38" t="s">
        <v>1161</v>
      </c>
      <c r="D525" s="36" t="s">
        <v>60</v>
      </c>
      <c r="E525" s="34" t="s">
        <v>917</v>
      </c>
      <c r="F525" s="34" t="s">
        <v>1250</v>
      </c>
      <c r="G525" s="34"/>
      <c r="H525" s="34"/>
      <c r="I525" s="34"/>
      <c r="J525" s="317" t="str">
        <f>+J524</f>
        <v>Blanco</v>
      </c>
      <c r="K525" s="34" t="str">
        <f>+K522</f>
        <v>Usado</v>
      </c>
      <c r="L525" s="34">
        <v>1</v>
      </c>
      <c r="M525" s="34"/>
      <c r="N525" s="34"/>
      <c r="O525" s="34" t="str">
        <f>+C519</f>
        <v>DORMITORIO DE ENFERMERA Nuevo</v>
      </c>
      <c r="P525" s="34"/>
      <c r="W525" s="196">
        <v>30000</v>
      </c>
      <c r="X525" s="197">
        <f t="shared" si="79"/>
        <v>30000</v>
      </c>
      <c r="Y525"/>
      <c r="Z525"/>
      <c r="AA525"/>
      <c r="AB525"/>
      <c r="AC525"/>
      <c r="AD525"/>
      <c r="AE525"/>
      <c r="AF525"/>
      <c r="AG525"/>
      <c r="AH525"/>
      <c r="AI525"/>
      <c r="AJ525"/>
      <c r="AK525"/>
      <c r="AL525"/>
      <c r="AM525"/>
      <c r="AN525"/>
      <c r="AO525"/>
      <c r="AP525"/>
      <c r="AQ525"/>
      <c r="AR525"/>
      <c r="AS525"/>
      <c r="AT525"/>
      <c r="AU525"/>
      <c r="AV525"/>
      <c r="AW525"/>
      <c r="AX525"/>
      <c r="AY525"/>
      <c r="AZ525"/>
      <c r="BA525"/>
      <c r="BB525"/>
      <c r="BC525" s="66"/>
    </row>
    <row r="526" spans="1:55" ht="29.25" thickBot="1">
      <c r="B526" s="35"/>
      <c r="C526" s="38" t="s">
        <v>1162</v>
      </c>
      <c r="D526" s="36" t="s">
        <v>60</v>
      </c>
      <c r="E526" s="34" t="s">
        <v>1251</v>
      </c>
      <c r="F526" s="34"/>
      <c r="G526" s="34"/>
      <c r="H526" s="34"/>
      <c r="I526" s="34"/>
      <c r="J526" s="317" t="s">
        <v>402</v>
      </c>
      <c r="K526" s="34" t="str">
        <f>+K523</f>
        <v>Usado</v>
      </c>
      <c r="L526" s="34">
        <v>3</v>
      </c>
      <c r="M526" s="34"/>
      <c r="N526" s="34"/>
      <c r="O526" s="34" t="str">
        <f>+C519</f>
        <v>DORMITORIO DE ENFERMERA Nuevo</v>
      </c>
      <c r="P526" s="34"/>
      <c r="Q526" s="35"/>
      <c r="R526" s="35"/>
      <c r="S526" s="35"/>
      <c r="T526" s="35"/>
      <c r="U526" s="35"/>
      <c r="V526" s="35"/>
      <c r="W526" s="196">
        <f>300*60</f>
        <v>18000</v>
      </c>
      <c r="X526" s="197">
        <f t="shared" si="79"/>
        <v>54000</v>
      </c>
    </row>
    <row r="527" spans="1:55" s="146" customFormat="1" ht="29.25" thickBot="1">
      <c r="A527" s="144"/>
      <c r="B527" s="141"/>
      <c r="C527" s="375" t="s">
        <v>1267</v>
      </c>
      <c r="D527" s="375"/>
      <c r="E527" s="375"/>
      <c r="F527" s="375"/>
      <c r="G527" s="375"/>
      <c r="H527" s="375"/>
      <c r="I527" s="375"/>
      <c r="J527" s="375"/>
      <c r="K527" s="375"/>
      <c r="L527" s="375"/>
      <c r="M527" s="375"/>
      <c r="N527" s="375"/>
      <c r="O527" s="375"/>
      <c r="P527" s="375"/>
      <c r="Q527" s="141"/>
      <c r="R527" s="141"/>
      <c r="S527" s="141"/>
      <c r="T527" s="141"/>
      <c r="U527" s="141"/>
      <c r="V527" s="141"/>
      <c r="W527" s="142"/>
      <c r="X527" s="143">
        <f t="shared" si="79"/>
        <v>0</v>
      </c>
      <c r="Y527" s="144"/>
      <c r="Z527" s="144"/>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5"/>
    </row>
    <row r="528" spans="1:55" s="59" customFormat="1">
      <c r="A528"/>
      <c r="B528" s="35"/>
      <c r="C528" s="38" t="s">
        <v>5231</v>
      </c>
      <c r="D528" s="36" t="s">
        <v>60</v>
      </c>
      <c r="E528" s="34" t="str">
        <f>+E12</f>
        <v>Banquitos de Metal Escalera para Camilla</v>
      </c>
      <c r="F528" s="34"/>
      <c r="G528" s="34"/>
      <c r="H528" s="34"/>
      <c r="I528" s="34"/>
      <c r="J528" s="317" t="str">
        <f>+J520</f>
        <v>Plateado</v>
      </c>
      <c r="K528" s="34" t="str">
        <f>+K523</f>
        <v>Usado</v>
      </c>
      <c r="L528" s="34">
        <f>+L522</f>
        <v>1</v>
      </c>
      <c r="M528" s="34"/>
      <c r="N528" s="34"/>
      <c r="O528" s="34" t="str">
        <f>+C527</f>
        <v>ESTACION DE ENFERMERIA</v>
      </c>
      <c r="P528" s="34"/>
      <c r="Q528" s="35"/>
      <c r="R528" s="35"/>
      <c r="S528" s="35"/>
      <c r="T528" s="35"/>
      <c r="U528" s="35"/>
      <c r="V528" s="35"/>
      <c r="W528" s="196">
        <v>500</v>
      </c>
      <c r="X528" s="197">
        <f t="shared" si="79"/>
        <v>500</v>
      </c>
      <c r="Y528"/>
      <c r="Z528"/>
      <c r="AA528"/>
      <c r="AB528"/>
      <c r="AC528"/>
      <c r="AD528"/>
      <c r="AE528"/>
      <c r="AF528"/>
      <c r="AG528"/>
      <c r="AH528"/>
      <c r="AI528"/>
      <c r="AJ528"/>
      <c r="AK528"/>
      <c r="AL528"/>
      <c r="AM528"/>
      <c r="AN528"/>
      <c r="AO528"/>
      <c r="AP528"/>
      <c r="AQ528"/>
      <c r="AR528"/>
      <c r="AS528"/>
      <c r="AT528"/>
      <c r="AU528"/>
      <c r="AV528"/>
      <c r="AW528"/>
      <c r="AX528"/>
      <c r="AY528"/>
      <c r="AZ528"/>
      <c r="BA528"/>
      <c r="BB528"/>
      <c r="BC528" s="76"/>
    </row>
    <row r="529" spans="1:55" s="35" customFormat="1">
      <c r="A529"/>
      <c r="C529" s="38" t="s">
        <v>1191</v>
      </c>
      <c r="D529" s="36" t="s">
        <v>60</v>
      </c>
      <c r="E529" s="34" t="s">
        <v>1268</v>
      </c>
      <c r="F529" s="34"/>
      <c r="G529" s="34"/>
      <c r="H529" s="34"/>
      <c r="I529" s="34"/>
      <c r="J529" s="317" t="str">
        <f>+J526</f>
        <v>Negro</v>
      </c>
      <c r="K529" s="34" t="str">
        <f>+K528</f>
        <v>Usado</v>
      </c>
      <c r="L529" s="34">
        <v>1</v>
      </c>
      <c r="M529" s="34"/>
      <c r="N529" s="34"/>
      <c r="O529" s="34" t="str">
        <f>+O528</f>
        <v>ESTACION DE ENFERMERIA</v>
      </c>
      <c r="P529" s="34"/>
      <c r="W529" s="196">
        <v>1000</v>
      </c>
      <c r="X529" s="197">
        <f t="shared" si="79"/>
        <v>1000</v>
      </c>
      <c r="Y529"/>
      <c r="Z529"/>
      <c r="AA529"/>
      <c r="AB529"/>
      <c r="AC529"/>
      <c r="AD529"/>
      <c r="AE529"/>
      <c r="AF529"/>
      <c r="AG529"/>
      <c r="AH529"/>
      <c r="AI529"/>
      <c r="AJ529"/>
      <c r="AK529"/>
      <c r="AL529"/>
      <c r="AM529"/>
      <c r="AN529"/>
      <c r="AO529"/>
      <c r="AP529"/>
      <c r="AQ529"/>
      <c r="AR529"/>
      <c r="AS529"/>
      <c r="AT529"/>
      <c r="AU529"/>
      <c r="AV529"/>
      <c r="AW529"/>
      <c r="AX529"/>
      <c r="AY529"/>
      <c r="AZ529"/>
      <c r="BA529"/>
      <c r="BB529"/>
      <c r="BC529" s="66"/>
    </row>
    <row r="530" spans="1:55" s="35" customFormat="1">
      <c r="A530"/>
      <c r="C530" s="38" t="s">
        <v>1192</v>
      </c>
      <c r="D530" s="36" t="s">
        <v>60</v>
      </c>
      <c r="E530" s="34" t="str">
        <f>+E478</f>
        <v xml:space="preserve">NEGATOSCOPIO </v>
      </c>
      <c r="F530" s="34"/>
      <c r="G530" s="34"/>
      <c r="H530" s="34"/>
      <c r="I530" s="34"/>
      <c r="J530" s="317" t="str">
        <f>+J524</f>
        <v>Blanco</v>
      </c>
      <c r="K530" s="34" t="str">
        <f>+K523</f>
        <v>Usado</v>
      </c>
      <c r="L530" s="34">
        <f>+L521</f>
        <v>1</v>
      </c>
      <c r="M530" s="34"/>
      <c r="N530" s="34"/>
      <c r="O530" s="34" t="str">
        <f>+O528</f>
        <v>ESTACION DE ENFERMERIA</v>
      </c>
      <c r="P530" s="34"/>
      <c r="W530" s="196">
        <v>50000</v>
      </c>
      <c r="X530" s="197">
        <f t="shared" si="79"/>
        <v>50000</v>
      </c>
      <c r="Y530"/>
      <c r="Z530"/>
      <c r="AA530"/>
      <c r="AB530"/>
      <c r="AC530"/>
      <c r="AD530"/>
      <c r="AE530"/>
      <c r="AF530"/>
      <c r="AG530"/>
      <c r="AH530"/>
      <c r="AI530"/>
      <c r="AJ530"/>
      <c r="AK530"/>
      <c r="AL530"/>
      <c r="AM530"/>
      <c r="AN530"/>
      <c r="AO530"/>
      <c r="AP530"/>
      <c r="AQ530"/>
      <c r="AR530"/>
      <c r="AS530"/>
      <c r="AT530"/>
      <c r="AU530"/>
      <c r="AV530"/>
      <c r="AW530"/>
      <c r="AX530"/>
      <c r="AY530"/>
      <c r="AZ530"/>
      <c r="BA530"/>
      <c r="BB530"/>
      <c r="BC530" s="66"/>
    </row>
    <row r="531" spans="1:55" s="35" customFormat="1">
      <c r="A531"/>
      <c r="C531" s="38" t="s">
        <v>1193</v>
      </c>
      <c r="D531" s="36" t="s">
        <v>60</v>
      </c>
      <c r="E531" s="34" t="str">
        <f>+E798</f>
        <v>Mesas para escritorio azules</v>
      </c>
      <c r="F531" s="34"/>
      <c r="G531" s="34"/>
      <c r="H531" s="34"/>
      <c r="I531" s="34"/>
      <c r="J531" s="317" t="s">
        <v>1269</v>
      </c>
      <c r="K531" s="34" t="str">
        <f>+K528</f>
        <v>Usado</v>
      </c>
      <c r="L531" s="34">
        <v>1</v>
      </c>
      <c r="M531" s="34"/>
      <c r="N531" s="34"/>
      <c r="O531" s="34" t="str">
        <f>+O529</f>
        <v>ESTACION DE ENFERMERIA</v>
      </c>
      <c r="P531" s="34"/>
      <c r="W531" s="196">
        <v>1000</v>
      </c>
      <c r="X531" s="197">
        <f t="shared" si="79"/>
        <v>1000</v>
      </c>
      <c r="Y531"/>
      <c r="Z531"/>
      <c r="AA531"/>
      <c r="AB531"/>
      <c r="AC531"/>
      <c r="AD531"/>
      <c r="AE531"/>
      <c r="AF531"/>
      <c r="AG531"/>
      <c r="AH531"/>
      <c r="AI531"/>
      <c r="AJ531"/>
      <c r="AK531"/>
      <c r="AL531"/>
      <c r="AM531"/>
      <c r="AN531"/>
      <c r="AO531"/>
      <c r="AP531"/>
      <c r="AQ531"/>
      <c r="AR531"/>
      <c r="AS531"/>
      <c r="AT531"/>
      <c r="AU531"/>
      <c r="AV531"/>
      <c r="AW531"/>
      <c r="AX531"/>
      <c r="AY531"/>
      <c r="AZ531"/>
      <c r="BA531"/>
      <c r="BB531"/>
      <c r="BC531" s="66"/>
    </row>
    <row r="532" spans="1:55" s="35" customFormat="1">
      <c r="A532"/>
      <c r="C532" s="38" t="s">
        <v>1194</v>
      </c>
      <c r="D532" s="36" t="s">
        <v>60</v>
      </c>
      <c r="E532" s="34" t="s">
        <v>1270</v>
      </c>
      <c r="F532" s="34"/>
      <c r="G532" s="34" t="s">
        <v>662</v>
      </c>
      <c r="H532" s="34"/>
      <c r="I532" s="34"/>
      <c r="J532" s="317" t="s">
        <v>1271</v>
      </c>
      <c r="K532" s="34" t="str">
        <f>+K529</f>
        <v>Usado</v>
      </c>
      <c r="L532" s="34">
        <v>2</v>
      </c>
      <c r="M532" s="34"/>
      <c r="N532" s="34"/>
      <c r="O532" s="34" t="str">
        <f>+C527</f>
        <v>ESTACION DE ENFERMERIA</v>
      </c>
      <c r="P532" s="34"/>
      <c r="W532" s="196">
        <v>2000</v>
      </c>
      <c r="X532" s="197">
        <f t="shared" si="79"/>
        <v>4000</v>
      </c>
      <c r="Y532"/>
      <c r="Z532"/>
      <c r="AA532"/>
      <c r="AB532"/>
      <c r="AC532"/>
      <c r="AD532"/>
      <c r="AE532"/>
      <c r="AF532"/>
      <c r="AG532"/>
      <c r="AH532"/>
      <c r="AI532"/>
      <c r="AJ532"/>
      <c r="AK532"/>
      <c r="AL532"/>
      <c r="AM532"/>
      <c r="AN532"/>
      <c r="AO532"/>
      <c r="AP532"/>
      <c r="AQ532"/>
      <c r="AR532"/>
      <c r="AS532"/>
      <c r="AT532"/>
      <c r="AU532"/>
      <c r="AV532"/>
      <c r="AW532"/>
      <c r="AX532"/>
      <c r="AY532"/>
      <c r="AZ532"/>
      <c r="BA532"/>
      <c r="BB532"/>
      <c r="BC532" s="66"/>
    </row>
    <row r="533" spans="1:55" s="35" customFormat="1">
      <c r="A533"/>
      <c r="C533" s="38" t="s">
        <v>1195</v>
      </c>
      <c r="D533" s="36" t="s">
        <v>60</v>
      </c>
      <c r="E533" s="34" t="s">
        <v>1272</v>
      </c>
      <c r="F533" s="34"/>
      <c r="G533" s="34" t="s">
        <v>1273</v>
      </c>
      <c r="H533" s="34">
        <v>3040</v>
      </c>
      <c r="I533" s="34"/>
      <c r="J533" s="317" t="s">
        <v>1212</v>
      </c>
      <c r="K533" s="34" t="str">
        <f>+K530</f>
        <v>Usado</v>
      </c>
      <c r="L533" s="34">
        <v>1</v>
      </c>
      <c r="M533" s="34"/>
      <c r="N533" s="34"/>
      <c r="O533" s="34" t="str">
        <f>+C527</f>
        <v>ESTACION DE ENFERMERIA</v>
      </c>
      <c r="P533" s="34"/>
      <c r="W533" s="196">
        <v>63000</v>
      </c>
      <c r="X533" s="197">
        <f t="shared" si="79"/>
        <v>63000</v>
      </c>
      <c r="Y533"/>
      <c r="Z533"/>
      <c r="AA533"/>
      <c r="AB533"/>
      <c r="AC533"/>
      <c r="AD533"/>
      <c r="AE533"/>
      <c r="AF533"/>
      <c r="AG533"/>
      <c r="AH533"/>
      <c r="AI533"/>
      <c r="AJ533"/>
      <c r="AK533"/>
      <c r="AL533"/>
      <c r="AM533"/>
      <c r="AN533"/>
      <c r="AO533"/>
      <c r="AP533"/>
      <c r="AQ533"/>
      <c r="AR533"/>
      <c r="AS533"/>
      <c r="AT533"/>
      <c r="AU533"/>
      <c r="AV533"/>
      <c r="AW533"/>
      <c r="AX533"/>
      <c r="AY533"/>
      <c r="AZ533"/>
      <c r="BA533"/>
      <c r="BB533"/>
      <c r="BC533" s="66"/>
    </row>
    <row r="534" spans="1:55" s="35" customFormat="1">
      <c r="A534"/>
      <c r="C534" s="38" t="s">
        <v>1196</v>
      </c>
      <c r="D534" s="36" t="s">
        <v>60</v>
      </c>
      <c r="E534" s="34" t="str">
        <f>+E532</f>
        <v>Mesa para alimentos</v>
      </c>
      <c r="F534" s="34"/>
      <c r="G534" s="34" t="s">
        <v>662</v>
      </c>
      <c r="H534" s="34"/>
      <c r="I534" s="34"/>
      <c r="J534" s="317" t="s">
        <v>1274</v>
      </c>
      <c r="K534" s="34" t="str">
        <f>+K532</f>
        <v>Usado</v>
      </c>
      <c r="L534" s="34">
        <v>1</v>
      </c>
      <c r="M534" s="34"/>
      <c r="N534" s="34"/>
      <c r="O534" s="34" t="str">
        <f>+C527</f>
        <v>ESTACION DE ENFERMERIA</v>
      </c>
      <c r="P534" s="34"/>
      <c r="W534" s="196">
        <v>2000</v>
      </c>
      <c r="X534" s="197">
        <f t="shared" si="79"/>
        <v>2000</v>
      </c>
      <c r="Y534"/>
      <c r="Z534"/>
      <c r="AA534"/>
      <c r="AB534"/>
      <c r="AC534"/>
      <c r="AD534"/>
      <c r="AE534"/>
      <c r="AF534"/>
      <c r="AG534"/>
      <c r="AH534"/>
      <c r="AI534"/>
      <c r="AJ534"/>
      <c r="AK534"/>
      <c r="AL534"/>
      <c r="AM534"/>
      <c r="AN534"/>
      <c r="AO534"/>
      <c r="AP534"/>
      <c r="AQ534"/>
      <c r="AR534"/>
      <c r="AS534"/>
      <c r="AT534"/>
      <c r="AU534"/>
      <c r="AV534"/>
      <c r="AW534"/>
      <c r="AX534"/>
      <c r="AY534"/>
      <c r="AZ534"/>
      <c r="BA534"/>
      <c r="BB534"/>
      <c r="BC534" s="66"/>
    </row>
    <row r="535" spans="1:55" s="35" customFormat="1">
      <c r="A535"/>
      <c r="C535" s="38" t="s">
        <v>1197</v>
      </c>
      <c r="D535" s="36" t="s">
        <v>60</v>
      </c>
      <c r="E535" s="34" t="str">
        <f>+E498</f>
        <v>CPU</v>
      </c>
      <c r="F535" s="34"/>
      <c r="G535" s="34" t="s">
        <v>895</v>
      </c>
      <c r="H535" s="34"/>
      <c r="I535" s="34"/>
      <c r="J535" s="317" t="str">
        <f>+J526</f>
        <v>Negro</v>
      </c>
      <c r="K535" s="34" t="str">
        <f>+K534</f>
        <v>Usado</v>
      </c>
      <c r="L535" s="34">
        <v>1</v>
      </c>
      <c r="M535" s="34"/>
      <c r="N535" s="34"/>
      <c r="O535" s="34" t="str">
        <f>+C527</f>
        <v>ESTACION DE ENFERMERIA</v>
      </c>
      <c r="P535" s="34"/>
      <c r="W535" s="196">
        <v>1500</v>
      </c>
      <c r="X535" s="197">
        <f t="shared" si="79"/>
        <v>1500</v>
      </c>
      <c r="Y535"/>
      <c r="Z535"/>
      <c r="AA535"/>
      <c r="AB535"/>
      <c r="AC535"/>
      <c r="AD535"/>
      <c r="AE535"/>
      <c r="AF535"/>
      <c r="AG535"/>
      <c r="AH535"/>
      <c r="AI535"/>
      <c r="AJ535"/>
      <c r="AK535"/>
      <c r="AL535"/>
      <c r="AM535"/>
      <c r="AN535"/>
      <c r="AO535"/>
      <c r="AP535"/>
      <c r="AQ535"/>
      <c r="AR535"/>
      <c r="AS535"/>
      <c r="AT535"/>
      <c r="AU535"/>
      <c r="AV535"/>
      <c r="AW535"/>
      <c r="AX535"/>
      <c r="AY535"/>
      <c r="AZ535"/>
      <c r="BA535"/>
      <c r="BB535"/>
      <c r="BC535" s="66"/>
    </row>
    <row r="536" spans="1:55" s="35" customFormat="1">
      <c r="A536"/>
      <c r="C536" s="38" t="s">
        <v>1198</v>
      </c>
      <c r="D536" s="36" t="s">
        <v>60</v>
      </c>
      <c r="E536" s="34" t="s">
        <v>496</v>
      </c>
      <c r="F536" s="34"/>
      <c r="G536" s="34" t="str">
        <f>+G535</f>
        <v>DELL</v>
      </c>
      <c r="H536" s="34"/>
      <c r="I536" s="34"/>
      <c r="J536" s="317" t="str">
        <f>+J526</f>
        <v>Negro</v>
      </c>
      <c r="K536" s="34" t="str">
        <f>+K533</f>
        <v>Usado</v>
      </c>
      <c r="L536" s="34">
        <v>1</v>
      </c>
      <c r="M536" s="34"/>
      <c r="N536" s="34"/>
      <c r="O536" s="34" t="str">
        <f>+C527</f>
        <v>ESTACION DE ENFERMERIA</v>
      </c>
      <c r="P536" s="34"/>
      <c r="W536" s="196">
        <v>1000</v>
      </c>
      <c r="X536" s="197">
        <f t="shared" si="79"/>
        <v>1000</v>
      </c>
      <c r="Y536"/>
      <c r="Z536"/>
      <c r="AA536"/>
      <c r="AB536"/>
      <c r="AC536"/>
      <c r="AD536"/>
      <c r="AE536"/>
      <c r="AF536"/>
      <c r="AG536"/>
      <c r="AH536"/>
      <c r="AI536"/>
      <c r="AJ536"/>
      <c r="AK536"/>
      <c r="AL536"/>
      <c r="AM536"/>
      <c r="AN536"/>
      <c r="AO536"/>
      <c r="AP536"/>
      <c r="AQ536"/>
      <c r="AR536"/>
      <c r="AS536"/>
      <c r="AT536"/>
      <c r="AU536"/>
      <c r="AV536"/>
      <c r="AW536"/>
      <c r="AX536"/>
      <c r="AY536"/>
      <c r="AZ536"/>
      <c r="BA536"/>
      <c r="BB536"/>
      <c r="BC536" s="66"/>
    </row>
    <row r="537" spans="1:55" s="35" customFormat="1">
      <c r="A537"/>
      <c r="C537" s="38" t="s">
        <v>1199</v>
      </c>
      <c r="D537" s="36" t="s">
        <v>60</v>
      </c>
      <c r="E537" s="34" t="s">
        <v>1190</v>
      </c>
      <c r="F537" s="34"/>
      <c r="G537" s="34" t="s">
        <v>497</v>
      </c>
      <c r="H537" s="34"/>
      <c r="I537" s="34"/>
      <c r="J537" s="317" t="str">
        <f>+J526</f>
        <v>Negro</v>
      </c>
      <c r="K537" s="34" t="str">
        <f>+K533</f>
        <v>Usado</v>
      </c>
      <c r="L537" s="34">
        <v>1</v>
      </c>
      <c r="M537" s="34"/>
      <c r="N537" s="34"/>
      <c r="O537" s="34" t="str">
        <f>+C527</f>
        <v>ESTACION DE ENFERMERIA</v>
      </c>
      <c r="P537" s="34"/>
      <c r="W537" s="196">
        <v>1000</v>
      </c>
      <c r="X537" s="197">
        <f t="shared" si="79"/>
        <v>1000</v>
      </c>
      <c r="Y537"/>
      <c r="Z537"/>
      <c r="AA537"/>
      <c r="AB537"/>
      <c r="AC537"/>
      <c r="AD537"/>
      <c r="AE537"/>
      <c r="AF537"/>
      <c r="AG537"/>
      <c r="AH537"/>
      <c r="AI537"/>
      <c r="AJ537"/>
      <c r="AK537"/>
      <c r="AL537"/>
      <c r="AM537"/>
      <c r="AN537"/>
      <c r="AO537"/>
      <c r="AP537"/>
      <c r="AQ537"/>
      <c r="AR537"/>
      <c r="AS537"/>
      <c r="AT537"/>
      <c r="AU537"/>
      <c r="AV537"/>
      <c r="AW537"/>
      <c r="AX537"/>
      <c r="AY537"/>
      <c r="AZ537"/>
      <c r="BA537"/>
      <c r="BB537"/>
      <c r="BC537" s="66"/>
    </row>
    <row r="538" spans="1:55" s="35" customFormat="1">
      <c r="A538"/>
      <c r="C538" s="38" t="s">
        <v>1200</v>
      </c>
      <c r="D538" s="36" t="s">
        <v>60</v>
      </c>
      <c r="E538" s="34" t="s">
        <v>453</v>
      </c>
      <c r="F538" s="34"/>
      <c r="G538" s="34" t="str">
        <f>+G537</f>
        <v>HP</v>
      </c>
      <c r="H538" s="34"/>
      <c r="I538" s="34"/>
      <c r="J538" s="317" t="str">
        <f>+J536</f>
        <v>Negro</v>
      </c>
      <c r="K538" s="34" t="str">
        <f>+K536</f>
        <v>Usado</v>
      </c>
      <c r="L538" s="34">
        <v>1</v>
      </c>
      <c r="M538" s="34"/>
      <c r="N538" s="34"/>
      <c r="O538" s="34" t="str">
        <f>+C527</f>
        <v>ESTACION DE ENFERMERIA</v>
      </c>
      <c r="P538" s="34"/>
      <c r="W538" s="196">
        <v>1500</v>
      </c>
      <c r="X538" s="197">
        <f t="shared" si="79"/>
        <v>1500</v>
      </c>
      <c r="Y538"/>
      <c r="Z538"/>
      <c r="AA538"/>
      <c r="AB538"/>
      <c r="AC538"/>
      <c r="AD538"/>
      <c r="AE538"/>
      <c r="AF538"/>
      <c r="AG538"/>
      <c r="AH538"/>
      <c r="AI538"/>
      <c r="AJ538"/>
      <c r="AK538"/>
      <c r="AL538"/>
      <c r="AM538"/>
      <c r="AN538"/>
      <c r="AO538"/>
      <c r="AP538"/>
      <c r="AQ538"/>
      <c r="AR538"/>
      <c r="AS538"/>
      <c r="AT538"/>
      <c r="AU538"/>
      <c r="AV538"/>
      <c r="AW538"/>
      <c r="AX538"/>
      <c r="AY538"/>
      <c r="AZ538"/>
      <c r="BA538"/>
      <c r="BB538"/>
      <c r="BC538" s="66"/>
    </row>
    <row r="539" spans="1:55" s="35" customFormat="1">
      <c r="A539"/>
      <c r="C539" s="38" t="s">
        <v>1201</v>
      </c>
      <c r="D539" s="36" t="s">
        <v>60</v>
      </c>
      <c r="E539" s="34" t="s">
        <v>1275</v>
      </c>
      <c r="F539" s="34"/>
      <c r="G539" s="34"/>
      <c r="H539" s="34"/>
      <c r="I539" s="34"/>
      <c r="J539" s="317" t="s">
        <v>1276</v>
      </c>
      <c r="K539" s="34" t="str">
        <f>+K534</f>
        <v>Usado</v>
      </c>
      <c r="L539" s="34">
        <v>1</v>
      </c>
      <c r="M539" s="34"/>
      <c r="N539" s="34"/>
      <c r="O539" s="34" t="str">
        <f>+C527</f>
        <v>ESTACION DE ENFERMERIA</v>
      </c>
      <c r="P539" s="34"/>
      <c r="W539" s="196">
        <v>3000</v>
      </c>
      <c r="X539" s="197">
        <f t="shared" si="79"/>
        <v>3000</v>
      </c>
      <c r="Y539"/>
      <c r="Z539"/>
      <c r="AA539"/>
      <c r="AB539"/>
      <c r="AC539"/>
      <c r="AD539"/>
      <c r="AE539"/>
      <c r="AF539"/>
      <c r="AG539"/>
      <c r="AH539"/>
      <c r="AI539"/>
      <c r="AJ539"/>
      <c r="AK539"/>
      <c r="AL539"/>
      <c r="AM539"/>
      <c r="AN539"/>
      <c r="AO539"/>
      <c r="AP539"/>
      <c r="AQ539"/>
      <c r="AR539"/>
      <c r="AS539"/>
      <c r="AT539"/>
      <c r="AU539"/>
      <c r="AV539"/>
      <c r="AW539"/>
      <c r="AX539"/>
      <c r="AY539"/>
      <c r="AZ539"/>
      <c r="BA539"/>
      <c r="BB539"/>
      <c r="BC539" s="66"/>
    </row>
    <row r="540" spans="1:55" s="35" customFormat="1">
      <c r="A540"/>
      <c r="C540" s="38" t="s">
        <v>1202</v>
      </c>
      <c r="D540" s="36" t="s">
        <v>60</v>
      </c>
      <c r="E540" s="34" t="s">
        <v>1277</v>
      </c>
      <c r="F540" s="34"/>
      <c r="G540" s="34" t="s">
        <v>1278</v>
      </c>
      <c r="H540" s="34"/>
      <c r="I540" s="34"/>
      <c r="J540" s="317" t="s">
        <v>937</v>
      </c>
      <c r="K540" s="34" t="str">
        <f>+K538</f>
        <v>Usado</v>
      </c>
      <c r="L540" s="34">
        <v>1</v>
      </c>
      <c r="M540" s="34"/>
      <c r="N540" s="34"/>
      <c r="O540" s="34" t="str">
        <f>+C527</f>
        <v>ESTACION DE ENFERMERIA</v>
      </c>
      <c r="P540" s="34"/>
      <c r="W540" s="196">
        <f>300*60</f>
        <v>18000</v>
      </c>
      <c r="X540" s="197">
        <f t="shared" si="79"/>
        <v>18000</v>
      </c>
      <c r="Y540"/>
      <c r="Z540"/>
      <c r="AA540"/>
      <c r="AB540"/>
      <c r="AC540"/>
      <c r="AD540"/>
      <c r="AE540"/>
      <c r="AF540"/>
      <c r="AG540"/>
      <c r="AH540"/>
      <c r="AI540"/>
      <c r="AJ540"/>
      <c r="AK540"/>
      <c r="AL540"/>
      <c r="AM540"/>
      <c r="AN540"/>
      <c r="AO540"/>
      <c r="AP540"/>
      <c r="AQ540"/>
      <c r="AR540"/>
      <c r="AS540"/>
      <c r="AT540"/>
      <c r="AU540"/>
      <c r="AV540"/>
      <c r="AW540"/>
      <c r="AX540"/>
      <c r="AY540"/>
      <c r="AZ540"/>
      <c r="BA540"/>
      <c r="BB540"/>
      <c r="BC540" s="66"/>
    </row>
    <row r="541" spans="1:55" s="58" customFormat="1" ht="29.25" thickBot="1">
      <c r="A541"/>
      <c r="B541" s="35"/>
      <c r="C541" s="38" t="s">
        <v>1224</v>
      </c>
      <c r="D541" s="36" t="s">
        <v>60</v>
      </c>
      <c r="E541" s="34" t="s">
        <v>557</v>
      </c>
      <c r="F541" s="34"/>
      <c r="G541" s="34"/>
      <c r="H541" s="34"/>
      <c r="I541" s="34"/>
      <c r="J541" s="317" t="str">
        <f>+J526</f>
        <v>Negro</v>
      </c>
      <c r="K541" s="34" t="str">
        <f>+K534</f>
        <v>Usado</v>
      </c>
      <c r="L541" s="34">
        <v>1</v>
      </c>
      <c r="M541" s="34"/>
      <c r="N541" s="34"/>
      <c r="O541" s="34" t="str">
        <f>+C527</f>
        <v>ESTACION DE ENFERMERIA</v>
      </c>
      <c r="P541" s="34"/>
      <c r="Q541" s="35"/>
      <c r="R541" s="35"/>
      <c r="S541" s="35"/>
      <c r="T541" s="35"/>
      <c r="U541" s="35"/>
      <c r="V541" s="35"/>
      <c r="W541" s="196">
        <v>1500</v>
      </c>
      <c r="X541" s="197">
        <f t="shared" si="79"/>
        <v>1500</v>
      </c>
      <c r="Y541"/>
      <c r="Z541"/>
      <c r="AA541"/>
      <c r="AB541"/>
      <c r="AC541"/>
      <c r="AD541"/>
      <c r="AE541"/>
      <c r="AF541"/>
      <c r="AG541"/>
      <c r="AH541"/>
      <c r="AI541"/>
      <c r="AJ541"/>
      <c r="AK541"/>
      <c r="AL541"/>
      <c r="AM541"/>
      <c r="AN541"/>
      <c r="AO541"/>
      <c r="AP541"/>
      <c r="AQ541"/>
      <c r="AR541"/>
      <c r="AS541"/>
      <c r="AT541"/>
      <c r="AU541"/>
      <c r="AV541"/>
      <c r="AW541"/>
      <c r="AX541"/>
      <c r="AY541"/>
      <c r="AZ541"/>
      <c r="BA541"/>
      <c r="BB541"/>
      <c r="BC541" s="77"/>
    </row>
    <row r="542" spans="1:55" s="146" customFormat="1" ht="29.25" thickBot="1">
      <c r="A542" s="144"/>
      <c r="B542" s="141"/>
      <c r="C542" s="375" t="s">
        <v>1279</v>
      </c>
      <c r="D542" s="375"/>
      <c r="E542" s="375"/>
      <c r="F542" s="375"/>
      <c r="G542" s="375"/>
      <c r="H542" s="375"/>
      <c r="I542" s="375"/>
      <c r="J542" s="375"/>
      <c r="K542" s="375"/>
      <c r="L542" s="375"/>
      <c r="M542" s="375"/>
      <c r="N542" s="375"/>
      <c r="O542" s="375"/>
      <c r="P542" s="375"/>
      <c r="Q542" s="141"/>
      <c r="R542" s="141"/>
      <c r="S542" s="141"/>
      <c r="T542" s="141"/>
      <c r="U542" s="141"/>
      <c r="V542" s="141"/>
      <c r="W542" s="142"/>
      <c r="X542" s="143">
        <f t="shared" si="79"/>
        <v>0</v>
      </c>
      <c r="Y542" s="144"/>
      <c r="Z542" s="144"/>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5"/>
    </row>
    <row r="543" spans="1:55" s="59" customFormat="1">
      <c r="A543"/>
      <c r="B543" s="35"/>
      <c r="C543" s="38" t="s">
        <v>1225</v>
      </c>
      <c r="D543" s="36" t="s">
        <v>60</v>
      </c>
      <c r="E543" s="34" t="s">
        <v>1280</v>
      </c>
      <c r="F543" s="34"/>
      <c r="G543" s="34"/>
      <c r="H543" s="34"/>
      <c r="I543" s="34"/>
      <c r="J543" s="317" t="str">
        <f>+J529</f>
        <v>Negro</v>
      </c>
      <c r="K543" s="34" t="str">
        <f>+K536</f>
        <v>Usado</v>
      </c>
      <c r="L543" s="34">
        <v>10</v>
      </c>
      <c r="M543" s="34"/>
      <c r="N543" s="34"/>
      <c r="O543" s="34" t="str">
        <f>+C542</f>
        <v>SALON DE CONFERECIA</v>
      </c>
      <c r="P543" s="34"/>
      <c r="Q543" s="35"/>
      <c r="R543" s="35"/>
      <c r="S543" s="35"/>
      <c r="T543" s="35"/>
      <c r="U543" s="35"/>
      <c r="V543" s="35"/>
      <c r="W543" s="196">
        <v>5000</v>
      </c>
      <c r="X543" s="197">
        <f t="shared" si="79"/>
        <v>50000</v>
      </c>
      <c r="Y543"/>
      <c r="Z543"/>
      <c r="AA543"/>
      <c r="AB543"/>
      <c r="AC543"/>
      <c r="AD543"/>
      <c r="AE543"/>
      <c r="AF543"/>
      <c r="AG543"/>
      <c r="AH543"/>
      <c r="AI543"/>
      <c r="AJ543"/>
      <c r="AK543"/>
      <c r="AL543"/>
      <c r="AM543"/>
      <c r="AN543"/>
      <c r="AO543"/>
      <c r="AP543"/>
      <c r="AQ543"/>
      <c r="AR543"/>
      <c r="AS543"/>
      <c r="AT543"/>
      <c r="AU543"/>
      <c r="AV543"/>
      <c r="AW543"/>
      <c r="AX543"/>
      <c r="AY543"/>
      <c r="AZ543"/>
      <c r="BA543"/>
      <c r="BB543"/>
      <c r="BC543" s="76"/>
    </row>
    <row r="544" spans="1:55" s="35" customFormat="1">
      <c r="A544"/>
      <c r="C544" s="38" t="s">
        <v>1226</v>
      </c>
      <c r="D544" s="36" t="s">
        <v>60</v>
      </c>
      <c r="E544" s="34" t="s">
        <v>1242</v>
      </c>
      <c r="F544" s="34"/>
      <c r="G544" s="34"/>
      <c r="H544" s="34"/>
      <c r="I544" s="34"/>
      <c r="J544" s="317" t="s">
        <v>388</v>
      </c>
      <c r="K544" s="34" t="str">
        <f>+K534</f>
        <v>Usado</v>
      </c>
      <c r="L544" s="34">
        <v>4</v>
      </c>
      <c r="M544" s="34"/>
      <c r="N544" s="34"/>
      <c r="O544" s="34" t="str">
        <f>+C542</f>
        <v>SALON DE CONFERECIA</v>
      </c>
      <c r="P544" s="34"/>
      <c r="W544" s="196">
        <v>1500</v>
      </c>
      <c r="X544" s="197">
        <f t="shared" si="79"/>
        <v>6000</v>
      </c>
      <c r="Y544"/>
      <c r="Z544"/>
      <c r="AA544"/>
      <c r="AB544"/>
      <c r="AC544"/>
      <c r="AD544"/>
      <c r="AE544"/>
      <c r="AF544"/>
      <c r="AG544"/>
      <c r="AH544"/>
      <c r="AI544"/>
      <c r="AJ544"/>
      <c r="AK544"/>
      <c r="AL544"/>
      <c r="AM544"/>
      <c r="AN544"/>
      <c r="AO544"/>
      <c r="AP544"/>
      <c r="AQ544"/>
      <c r="AR544"/>
      <c r="AS544"/>
      <c r="AT544"/>
      <c r="AU544"/>
      <c r="AV544"/>
      <c r="AW544"/>
      <c r="AX544"/>
      <c r="AY544"/>
      <c r="AZ544"/>
      <c r="BA544"/>
      <c r="BB544"/>
      <c r="BC544" s="66"/>
    </row>
    <row r="545" spans="1:55" s="35" customFormat="1">
      <c r="A545"/>
      <c r="C545" s="38" t="s">
        <v>1227</v>
      </c>
      <c r="D545" s="36" t="s">
        <v>60</v>
      </c>
      <c r="E545" s="34" t="s">
        <v>1281</v>
      </c>
      <c r="F545" s="34"/>
      <c r="G545" s="34"/>
      <c r="H545" s="34"/>
      <c r="I545" s="34"/>
      <c r="J545" s="317" t="str">
        <f>+J544</f>
        <v>Blanco</v>
      </c>
      <c r="K545" s="34" t="str">
        <f>+K541</f>
        <v>Usado</v>
      </c>
      <c r="L545" s="34">
        <v>1</v>
      </c>
      <c r="M545" s="34"/>
      <c r="N545" s="34"/>
      <c r="O545" s="34" t="str">
        <f>+C542</f>
        <v>SALON DE CONFERECIA</v>
      </c>
      <c r="P545" s="34"/>
      <c r="W545" s="196">
        <v>2000</v>
      </c>
      <c r="X545" s="197">
        <f t="shared" si="79"/>
        <v>2000</v>
      </c>
      <c r="Y545"/>
      <c r="Z545"/>
      <c r="AA545"/>
      <c r="AB545"/>
      <c r="AC545"/>
      <c r="AD545"/>
      <c r="AE545"/>
      <c r="AF545"/>
      <c r="AG545"/>
      <c r="AH545"/>
      <c r="AI545"/>
      <c r="AJ545"/>
      <c r="AK545"/>
      <c r="AL545"/>
      <c r="AM545"/>
      <c r="AN545"/>
      <c r="AO545"/>
      <c r="AP545"/>
      <c r="AQ545"/>
      <c r="AR545"/>
      <c r="AS545"/>
      <c r="AT545"/>
      <c r="AU545"/>
      <c r="AV545"/>
      <c r="AW545"/>
      <c r="AX545"/>
      <c r="AY545"/>
      <c r="AZ545"/>
      <c r="BA545"/>
      <c r="BB545"/>
      <c r="BC545" s="66"/>
    </row>
    <row r="546" spans="1:55" s="35" customFormat="1">
      <c r="A546"/>
      <c r="C546" s="38" t="s">
        <v>1228</v>
      </c>
      <c r="D546" s="36" t="s">
        <v>60</v>
      </c>
      <c r="E546" s="34" t="s">
        <v>1282</v>
      </c>
      <c r="F546" s="34"/>
      <c r="G546" s="34"/>
      <c r="H546" s="34"/>
      <c r="I546" s="34"/>
      <c r="J546" s="317" t="s">
        <v>1253</v>
      </c>
      <c r="K546" s="34" t="str">
        <f>+K537</f>
        <v>Usado</v>
      </c>
      <c r="L546" s="34">
        <v>1</v>
      </c>
      <c r="M546" s="34"/>
      <c r="N546" s="34"/>
      <c r="O546" s="34" t="str">
        <f>+C542</f>
        <v>SALON DE CONFERECIA</v>
      </c>
      <c r="P546" s="34"/>
      <c r="W546" s="196">
        <v>3000</v>
      </c>
      <c r="X546" s="197">
        <f t="shared" si="79"/>
        <v>3000</v>
      </c>
      <c r="Y546"/>
      <c r="Z546"/>
      <c r="AA546"/>
      <c r="AB546"/>
      <c r="AC546"/>
      <c r="AD546"/>
      <c r="AE546"/>
      <c r="AF546"/>
      <c r="AG546"/>
      <c r="AH546"/>
      <c r="AI546"/>
      <c r="AJ546"/>
      <c r="AK546"/>
      <c r="AL546"/>
      <c r="AM546"/>
      <c r="AN546"/>
      <c r="AO546"/>
      <c r="AP546"/>
      <c r="AQ546"/>
      <c r="AR546"/>
      <c r="AS546"/>
      <c r="AT546"/>
      <c r="AU546"/>
      <c r="AV546"/>
      <c r="AW546"/>
      <c r="AX546"/>
      <c r="AY546"/>
      <c r="AZ546"/>
      <c r="BA546"/>
      <c r="BB546"/>
      <c r="BC546" s="66"/>
    </row>
    <row r="547" spans="1:55" s="58" customFormat="1" ht="29.25" thickBot="1">
      <c r="A547"/>
      <c r="B547" s="35"/>
      <c r="C547" s="38" t="s">
        <v>1229</v>
      </c>
      <c r="D547" s="36" t="s">
        <v>60</v>
      </c>
      <c r="E547" s="34" t="s">
        <v>1283</v>
      </c>
      <c r="F547" s="34"/>
      <c r="G547" s="34"/>
      <c r="H547" s="34"/>
      <c r="I547" s="34"/>
      <c r="J547" s="317" t="str">
        <f>+J544</f>
        <v>Blanco</v>
      </c>
      <c r="K547" s="34" t="str">
        <f>+K535</f>
        <v>Usado</v>
      </c>
      <c r="L547" s="34">
        <v>1</v>
      </c>
      <c r="M547" s="34"/>
      <c r="N547" s="34"/>
      <c r="O547" s="34" t="str">
        <f>+C542</f>
        <v>SALON DE CONFERECIA</v>
      </c>
      <c r="P547" s="34"/>
      <c r="Q547" s="35"/>
      <c r="R547" s="35"/>
      <c r="S547" s="35"/>
      <c r="T547" s="35"/>
      <c r="U547" s="35"/>
      <c r="V547" s="35"/>
      <c r="W547" s="196">
        <v>2000</v>
      </c>
      <c r="X547" s="197">
        <f t="shared" si="79"/>
        <v>2000</v>
      </c>
      <c r="Y547"/>
      <c r="Z547"/>
      <c r="AA547"/>
      <c r="AB547"/>
      <c r="AC547"/>
      <c r="AD547"/>
      <c r="AE547"/>
      <c r="AF547"/>
      <c r="AG547"/>
      <c r="AH547"/>
      <c r="AI547"/>
      <c r="AJ547"/>
      <c r="AK547"/>
      <c r="AL547"/>
      <c r="AM547"/>
      <c r="AN547"/>
      <c r="AO547"/>
      <c r="AP547"/>
      <c r="AQ547"/>
      <c r="AR547"/>
      <c r="AS547"/>
      <c r="AT547"/>
      <c r="AU547"/>
      <c r="AV547"/>
      <c r="AW547"/>
      <c r="AX547"/>
      <c r="AY547"/>
      <c r="AZ547"/>
      <c r="BA547"/>
      <c r="BB547"/>
      <c r="BC547" s="77"/>
    </row>
    <row r="548" spans="1:55" s="146" customFormat="1" ht="29.25" thickBot="1">
      <c r="A548" s="144"/>
      <c r="B548" s="141"/>
      <c r="C548" s="375" t="s">
        <v>1284</v>
      </c>
      <c r="D548" s="375"/>
      <c r="E548" s="375"/>
      <c r="F548" s="375"/>
      <c r="G548" s="375"/>
      <c r="H548" s="375"/>
      <c r="I548" s="375"/>
      <c r="J548" s="375"/>
      <c r="K548" s="375"/>
      <c r="L548" s="375"/>
      <c r="M548" s="375"/>
      <c r="N548" s="375"/>
      <c r="O548" s="375"/>
      <c r="P548" s="375"/>
      <c r="Q548" s="141"/>
      <c r="R548" s="141"/>
      <c r="S548" s="141"/>
      <c r="T548" s="141"/>
      <c r="U548" s="141"/>
      <c r="V548" s="141"/>
      <c r="W548" s="142"/>
      <c r="X548" s="143">
        <f t="shared" si="79"/>
        <v>0</v>
      </c>
      <c r="Y548" s="144"/>
      <c r="Z548" s="144"/>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5"/>
    </row>
    <row r="549" spans="1:55" s="59" customFormat="1">
      <c r="A549"/>
      <c r="B549" s="35"/>
      <c r="C549" s="38" t="s">
        <v>2096</v>
      </c>
      <c r="D549" s="36" t="s">
        <v>60</v>
      </c>
      <c r="E549" s="34" t="s">
        <v>1285</v>
      </c>
      <c r="F549" s="34"/>
      <c r="G549" s="34"/>
      <c r="H549" s="34"/>
      <c r="I549" s="34"/>
      <c r="J549" s="317" t="str">
        <f>+J543</f>
        <v>Negro</v>
      </c>
      <c r="K549" s="34" t="str">
        <f>+K544</f>
        <v>Usado</v>
      </c>
      <c r="L549" s="34">
        <v>2</v>
      </c>
      <c r="M549" s="34"/>
      <c r="N549" s="34"/>
      <c r="O549" s="34" t="str">
        <f>+C548</f>
        <v>Recepcion</v>
      </c>
      <c r="P549" s="34"/>
      <c r="Q549" s="35"/>
      <c r="R549" s="35"/>
      <c r="S549" s="35"/>
      <c r="T549" s="35"/>
      <c r="U549" s="35"/>
      <c r="V549" s="35"/>
      <c r="W549" s="196">
        <f>400*70</f>
        <v>28000</v>
      </c>
      <c r="X549" s="197">
        <f t="shared" si="79"/>
        <v>56000</v>
      </c>
      <c r="Y549"/>
      <c r="Z549"/>
      <c r="AA549"/>
      <c r="AB549"/>
      <c r="AC549"/>
      <c r="AD549"/>
      <c r="AE549"/>
      <c r="AF549"/>
      <c r="AG549"/>
      <c r="AH549"/>
      <c r="AI549"/>
      <c r="AJ549"/>
      <c r="AK549"/>
      <c r="AL549"/>
      <c r="AM549"/>
      <c r="AN549"/>
      <c r="AO549"/>
      <c r="AP549"/>
      <c r="AQ549"/>
      <c r="AR549"/>
      <c r="AS549"/>
      <c r="AT549"/>
      <c r="AU549"/>
      <c r="AV549"/>
      <c r="AW549"/>
      <c r="AX549"/>
      <c r="AY549"/>
      <c r="AZ549"/>
      <c r="BA549"/>
      <c r="BB549"/>
      <c r="BC549" s="76"/>
    </row>
    <row r="550" spans="1:55" s="35" customFormat="1">
      <c r="A550"/>
      <c r="C550" s="38" t="s">
        <v>1230</v>
      </c>
      <c r="D550" s="36" t="s">
        <v>60</v>
      </c>
      <c r="E550" s="34" t="s">
        <v>1286</v>
      </c>
      <c r="F550" s="34"/>
      <c r="G550" s="34"/>
      <c r="H550" s="34"/>
      <c r="I550" s="34"/>
      <c r="J550" s="317" t="s">
        <v>383</v>
      </c>
      <c r="K550" s="34" t="str">
        <f>+K546</f>
        <v>Usado</v>
      </c>
      <c r="L550" s="34">
        <v>2</v>
      </c>
      <c r="M550" s="34"/>
      <c r="N550" s="34"/>
      <c r="O550" s="34" t="str">
        <f>+C548</f>
        <v>Recepcion</v>
      </c>
      <c r="P550" s="34"/>
      <c r="W550" s="196">
        <v>3000</v>
      </c>
      <c r="X550" s="197">
        <f t="shared" si="79"/>
        <v>6000</v>
      </c>
      <c r="Y550"/>
      <c r="Z550"/>
      <c r="AA550"/>
      <c r="AB550"/>
      <c r="AC550"/>
      <c r="AD550"/>
      <c r="AE550"/>
      <c r="AF550"/>
      <c r="AG550"/>
      <c r="AH550"/>
      <c r="AI550"/>
      <c r="AJ550"/>
      <c r="AK550"/>
      <c r="AL550"/>
      <c r="AM550"/>
      <c r="AN550"/>
      <c r="AO550"/>
      <c r="AP550"/>
      <c r="AQ550"/>
      <c r="AR550"/>
      <c r="AS550"/>
      <c r="AT550"/>
      <c r="AU550"/>
      <c r="AV550"/>
      <c r="AW550"/>
      <c r="AX550"/>
      <c r="AY550"/>
      <c r="AZ550"/>
      <c r="BA550"/>
      <c r="BB550"/>
      <c r="BC550" s="66"/>
    </row>
    <row r="551" spans="1:55" s="35" customFormat="1">
      <c r="A551"/>
      <c r="C551" s="38" t="s">
        <v>1231</v>
      </c>
      <c r="D551" s="36" t="s">
        <v>60</v>
      </c>
      <c r="E551" s="34" t="s">
        <v>663</v>
      </c>
      <c r="F551" s="34"/>
      <c r="G551" s="34" t="s">
        <v>1164</v>
      </c>
      <c r="H551" s="34"/>
      <c r="I551" s="34"/>
      <c r="J551" s="317" t="str">
        <f>+J543</f>
        <v>Negro</v>
      </c>
      <c r="K551" s="34" t="str">
        <f>+K546</f>
        <v>Usado</v>
      </c>
      <c r="L551" s="34">
        <v>1</v>
      </c>
      <c r="M551" s="34"/>
      <c r="N551" s="34"/>
      <c r="O551" s="34" t="str">
        <f>+C548</f>
        <v>Recepcion</v>
      </c>
      <c r="P551" s="34"/>
      <c r="W551" s="196">
        <v>8700</v>
      </c>
      <c r="X551" s="197">
        <f t="shared" si="79"/>
        <v>8700</v>
      </c>
      <c r="Y551"/>
      <c r="Z551"/>
      <c r="AA551"/>
      <c r="AB551"/>
      <c r="AC551"/>
      <c r="AD551"/>
      <c r="AE551"/>
      <c r="AF551"/>
      <c r="AG551"/>
      <c r="AH551"/>
      <c r="AI551"/>
      <c r="AJ551"/>
      <c r="AK551"/>
      <c r="AL551"/>
      <c r="AM551"/>
      <c r="AN551"/>
      <c r="AO551"/>
      <c r="AP551"/>
      <c r="AQ551"/>
      <c r="AR551"/>
      <c r="AS551"/>
      <c r="AT551"/>
      <c r="AU551"/>
      <c r="AV551"/>
      <c r="AW551"/>
      <c r="AX551"/>
      <c r="AY551"/>
      <c r="AZ551"/>
      <c r="BA551"/>
      <c r="BB551"/>
      <c r="BC551" s="66"/>
    </row>
    <row r="552" spans="1:55" s="35" customFormat="1">
      <c r="A552"/>
      <c r="C552" s="38" t="s">
        <v>1232</v>
      </c>
      <c r="D552" s="36" t="s">
        <v>60</v>
      </c>
      <c r="E552" s="34" t="s">
        <v>1287</v>
      </c>
      <c r="F552" s="34"/>
      <c r="G552" s="34"/>
      <c r="H552" s="34"/>
      <c r="I552" s="34"/>
      <c r="J552" s="317" t="s">
        <v>1206</v>
      </c>
      <c r="K552" s="34" t="str">
        <f>+K545</f>
        <v>Usado</v>
      </c>
      <c r="L552" s="34">
        <v>1</v>
      </c>
      <c r="M552" s="34"/>
      <c r="N552" s="34"/>
      <c r="O552" s="34" t="str">
        <f>+C548</f>
        <v>Recepcion</v>
      </c>
      <c r="P552" s="34"/>
      <c r="W552" s="196">
        <v>500</v>
      </c>
      <c r="X552" s="197">
        <f t="shared" si="79"/>
        <v>500</v>
      </c>
      <c r="Y552"/>
      <c r="Z552"/>
      <c r="AA552"/>
      <c r="AB552"/>
      <c r="AC552"/>
      <c r="AD552"/>
      <c r="AE552"/>
      <c r="AF552"/>
      <c r="AG552"/>
      <c r="AH552"/>
      <c r="AI552"/>
      <c r="AJ552"/>
      <c r="AK552"/>
      <c r="AL552"/>
      <c r="AM552"/>
      <c r="AN552"/>
      <c r="AO552"/>
      <c r="AP552"/>
      <c r="AQ552"/>
      <c r="AR552"/>
      <c r="AS552"/>
      <c r="AT552"/>
      <c r="AU552"/>
      <c r="AV552"/>
      <c r="AW552"/>
      <c r="AX552"/>
      <c r="AY552"/>
      <c r="AZ552"/>
      <c r="BA552"/>
      <c r="BB552"/>
      <c r="BC552" s="66"/>
    </row>
    <row r="553" spans="1:55" s="35" customFormat="1">
      <c r="A553"/>
      <c r="C553" s="38" t="s">
        <v>1233</v>
      </c>
      <c r="D553" s="36" t="s">
        <v>60</v>
      </c>
      <c r="E553" s="34" t="s">
        <v>1268</v>
      </c>
      <c r="F553" s="34"/>
      <c r="G553" s="34"/>
      <c r="H553" s="34"/>
      <c r="I553" s="34"/>
      <c r="J553" s="317" t="str">
        <f>+J551</f>
        <v>Negro</v>
      </c>
      <c r="K553" s="34" t="str">
        <f>+K551</f>
        <v>Usado</v>
      </c>
      <c r="L553" s="34">
        <f>+L552</f>
        <v>1</v>
      </c>
      <c r="M553" s="34"/>
      <c r="N553" s="34"/>
      <c r="O553" s="34" t="str">
        <f>+C548</f>
        <v>Recepcion</v>
      </c>
      <c r="P553" s="34"/>
      <c r="W553" s="196">
        <v>1500</v>
      </c>
      <c r="X553" s="197">
        <f t="shared" si="79"/>
        <v>1500</v>
      </c>
      <c r="Y553"/>
      <c r="Z553"/>
      <c r="AA553"/>
      <c r="AB553"/>
      <c r="AC553"/>
      <c r="AD553"/>
      <c r="AE553"/>
      <c r="AF553"/>
      <c r="AG553"/>
      <c r="AH553"/>
      <c r="AI553"/>
      <c r="AJ553"/>
      <c r="AK553"/>
      <c r="AL553"/>
      <c r="AM553"/>
      <c r="AN553"/>
      <c r="AO553"/>
      <c r="AP553"/>
      <c r="AQ553"/>
      <c r="AR553"/>
      <c r="AS553"/>
      <c r="AT553"/>
      <c r="AU553"/>
      <c r="AV553"/>
      <c r="AW553"/>
      <c r="AX553"/>
      <c r="AY553"/>
      <c r="AZ553"/>
      <c r="BA553"/>
      <c r="BB553"/>
      <c r="BC553" s="66"/>
    </row>
    <row r="554" spans="1:55" s="35" customFormat="1">
      <c r="A554"/>
      <c r="C554" s="38" t="s">
        <v>1234</v>
      </c>
      <c r="D554" s="36" t="s">
        <v>60</v>
      </c>
      <c r="E554" s="34" t="s">
        <v>450</v>
      </c>
      <c r="F554" s="34"/>
      <c r="G554" s="34" t="s">
        <v>895</v>
      </c>
      <c r="H554" s="34"/>
      <c r="I554" s="34"/>
      <c r="J554" s="317" t="str">
        <f>+J553</f>
        <v>Negro</v>
      </c>
      <c r="K554" s="34" t="str">
        <f>+K553</f>
        <v>Usado</v>
      </c>
      <c r="L554" s="34">
        <v>1</v>
      </c>
      <c r="M554" s="34"/>
      <c r="N554" s="34"/>
      <c r="O554" s="34" t="str">
        <f>+C548</f>
        <v>Recepcion</v>
      </c>
      <c r="P554" s="34"/>
      <c r="W554" s="196">
        <v>15000</v>
      </c>
      <c r="X554" s="197">
        <f t="shared" si="79"/>
        <v>15000</v>
      </c>
      <c r="Y554"/>
      <c r="Z554"/>
      <c r="AA554"/>
      <c r="AB554"/>
      <c r="AC554"/>
      <c r="AD554"/>
      <c r="AE554"/>
      <c r="AF554"/>
      <c r="AG554"/>
      <c r="AH554"/>
      <c r="AI554"/>
      <c r="AJ554"/>
      <c r="AK554"/>
      <c r="AL554"/>
      <c r="AM554"/>
      <c r="AN554"/>
      <c r="AO554"/>
      <c r="AP554"/>
      <c r="AQ554"/>
      <c r="AR554"/>
      <c r="AS554"/>
      <c r="AT554"/>
      <c r="AU554"/>
      <c r="AV554"/>
      <c r="AW554"/>
      <c r="AX554"/>
      <c r="AY554"/>
      <c r="AZ554"/>
      <c r="BA554"/>
      <c r="BB554"/>
      <c r="BC554" s="66"/>
    </row>
    <row r="555" spans="1:55" s="35" customFormat="1">
      <c r="A555"/>
      <c r="C555" s="38" t="s">
        <v>1235</v>
      </c>
      <c r="D555" s="36" t="s">
        <v>60</v>
      </c>
      <c r="E555" s="34" t="s">
        <v>403</v>
      </c>
      <c r="F555" s="34"/>
      <c r="G555" s="34" t="s">
        <v>404</v>
      </c>
      <c r="H555" s="34"/>
      <c r="I555" s="34"/>
      <c r="J555" s="317" t="str">
        <f>+J554</f>
        <v>Negro</v>
      </c>
      <c r="K555" s="34" t="str">
        <f>+K552</f>
        <v>Usado</v>
      </c>
      <c r="L555" s="34">
        <v>1</v>
      </c>
      <c r="M555" s="34"/>
      <c r="N555" s="34"/>
      <c r="O555" s="34" t="str">
        <f>+C548</f>
        <v>Recepcion</v>
      </c>
      <c r="P555" s="34"/>
      <c r="W555" s="196">
        <v>1500</v>
      </c>
      <c r="X555" s="197">
        <f t="shared" si="79"/>
        <v>1500</v>
      </c>
      <c r="Y555"/>
      <c r="Z555"/>
      <c r="AA555"/>
      <c r="AB555"/>
      <c r="AC555"/>
      <c r="AD555"/>
      <c r="AE555"/>
      <c r="AF555"/>
      <c r="AG555"/>
      <c r="AH555"/>
      <c r="AI555"/>
      <c r="AJ555"/>
      <c r="AK555"/>
      <c r="AL555"/>
      <c r="AM555"/>
      <c r="AN555"/>
      <c r="AO555"/>
      <c r="AP555"/>
      <c r="AQ555"/>
      <c r="AR555"/>
      <c r="AS555"/>
      <c r="AT555"/>
      <c r="AU555"/>
      <c r="AV555"/>
      <c r="AW555"/>
      <c r="AX555"/>
      <c r="AY555"/>
      <c r="AZ555"/>
      <c r="BA555"/>
      <c r="BB555"/>
      <c r="BC555" s="66"/>
    </row>
    <row r="556" spans="1:55" s="58" customFormat="1" ht="29.25" thickBot="1">
      <c r="A556"/>
      <c r="B556" s="35"/>
      <c r="C556" s="38" t="s">
        <v>1236</v>
      </c>
      <c r="D556" s="36" t="s">
        <v>60</v>
      </c>
      <c r="E556" s="34" t="str">
        <f>+E798</f>
        <v>Mesas para escritorio azules</v>
      </c>
      <c r="F556" s="34"/>
      <c r="G556" s="34"/>
      <c r="H556" s="34"/>
      <c r="I556" s="34"/>
      <c r="J556" s="317" t="s">
        <v>607</v>
      </c>
      <c r="K556" s="34" t="str">
        <f>+K552</f>
        <v>Usado</v>
      </c>
      <c r="L556" s="34">
        <v>1</v>
      </c>
      <c r="M556" s="34"/>
      <c r="N556" s="34"/>
      <c r="O556" s="34" t="str">
        <f>+C548</f>
        <v>Recepcion</v>
      </c>
      <c r="P556" s="34"/>
      <c r="Q556" s="35"/>
      <c r="R556" s="35"/>
      <c r="S556" s="35"/>
      <c r="T556" s="35"/>
      <c r="U556" s="35"/>
      <c r="V556" s="35"/>
      <c r="W556" s="196">
        <v>1000</v>
      </c>
      <c r="X556" s="197">
        <f t="shared" si="79"/>
        <v>1000</v>
      </c>
      <c r="Y556"/>
      <c r="Z556"/>
      <c r="AA556"/>
      <c r="AB556"/>
      <c r="AC556"/>
      <c r="AD556"/>
      <c r="AE556"/>
      <c r="AF556"/>
      <c r="AG556"/>
      <c r="AH556"/>
      <c r="AI556"/>
      <c r="AJ556"/>
      <c r="AK556"/>
      <c r="AL556"/>
      <c r="AM556"/>
      <c r="AN556"/>
      <c r="AO556"/>
      <c r="AP556"/>
      <c r="AQ556"/>
      <c r="AR556"/>
      <c r="AS556"/>
      <c r="AT556"/>
      <c r="AU556"/>
      <c r="AV556"/>
      <c r="AW556"/>
      <c r="AX556"/>
      <c r="AY556"/>
      <c r="AZ556"/>
      <c r="BA556"/>
      <c r="BB556"/>
      <c r="BC556" s="77"/>
    </row>
    <row r="557" spans="1:55" s="146" customFormat="1" ht="29.25" thickBot="1">
      <c r="A557" s="144"/>
      <c r="B557" s="141"/>
      <c r="C557" s="375" t="s">
        <v>1292</v>
      </c>
      <c r="D557" s="375"/>
      <c r="E557" s="375"/>
      <c r="F557" s="375"/>
      <c r="G557" s="375"/>
      <c r="H557" s="375"/>
      <c r="I557" s="375"/>
      <c r="J557" s="375"/>
      <c r="K557" s="375"/>
      <c r="L557" s="375"/>
      <c r="M557" s="375"/>
      <c r="N557" s="375"/>
      <c r="O557" s="375"/>
      <c r="P557" s="375"/>
      <c r="Q557" s="141"/>
      <c r="R557" s="141"/>
      <c r="S557" s="141"/>
      <c r="T557" s="141"/>
      <c r="U557" s="141"/>
      <c r="V557" s="141"/>
      <c r="W557" s="142"/>
      <c r="X557" s="143">
        <f t="shared" si="79"/>
        <v>0</v>
      </c>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5"/>
    </row>
    <row r="558" spans="1:55" s="59" customFormat="1">
      <c r="A558"/>
      <c r="B558" s="35"/>
      <c r="C558" s="38" t="s">
        <v>1237</v>
      </c>
      <c r="D558" s="36" t="s">
        <v>60</v>
      </c>
      <c r="E558" s="34" t="s">
        <v>1288</v>
      </c>
      <c r="F558" s="34"/>
      <c r="G558" s="34"/>
      <c r="H558" s="34"/>
      <c r="I558" s="34"/>
      <c r="J558" s="317" t="s">
        <v>1134</v>
      </c>
      <c r="K558" s="34" t="str">
        <f>+K554</f>
        <v>Usado</v>
      </c>
      <c r="L558" s="34">
        <f>+L554</f>
        <v>1</v>
      </c>
      <c r="M558" s="34"/>
      <c r="N558" s="34"/>
      <c r="O558" s="34" t="str">
        <f>+C557</f>
        <v>ESTACION DE ENFERMERIA B</v>
      </c>
      <c r="P558" s="34"/>
      <c r="Q558" s="35"/>
      <c r="R558" s="35"/>
      <c r="S558" s="35"/>
      <c r="T558" s="35"/>
      <c r="U558" s="35"/>
      <c r="V558" s="35"/>
      <c r="W558" s="196">
        <v>50000</v>
      </c>
      <c r="X558" s="197">
        <f t="shared" si="79"/>
        <v>50000</v>
      </c>
      <c r="Y558"/>
      <c r="Z558"/>
      <c r="AA558"/>
      <c r="AB558"/>
      <c r="AC558"/>
      <c r="AD558"/>
      <c r="AE558"/>
      <c r="AF558"/>
      <c r="AG558"/>
      <c r="AH558"/>
      <c r="AI558"/>
      <c r="AJ558"/>
      <c r="AK558"/>
      <c r="AL558"/>
      <c r="AM558"/>
      <c r="AN558"/>
      <c r="AO558"/>
      <c r="AP558"/>
      <c r="AQ558"/>
      <c r="AR558"/>
      <c r="AS558"/>
      <c r="AT558"/>
      <c r="AU558"/>
      <c r="AV558"/>
      <c r="AW558"/>
      <c r="AX558"/>
      <c r="AY558"/>
      <c r="AZ558"/>
      <c r="BA558"/>
      <c r="BB558"/>
      <c r="BC558" s="76"/>
    </row>
    <row r="559" spans="1:55" s="35" customFormat="1">
      <c r="A559"/>
      <c r="C559" s="38" t="s">
        <v>1673</v>
      </c>
      <c r="D559" s="36" t="s">
        <v>60</v>
      </c>
      <c r="E559" s="34" t="s">
        <v>1289</v>
      </c>
      <c r="F559" s="34"/>
      <c r="G559" s="34"/>
      <c r="H559" s="34"/>
      <c r="I559" s="34"/>
      <c r="J559" s="317" t="str">
        <f>+J558</f>
        <v>METAL</v>
      </c>
      <c r="K559" s="34" t="str">
        <f>+K554</f>
        <v>Usado</v>
      </c>
      <c r="L559" s="34">
        <v>1</v>
      </c>
      <c r="M559" s="34"/>
      <c r="N559" s="34"/>
      <c r="O559" s="34" t="str">
        <f>+C557</f>
        <v>ESTACION DE ENFERMERIA B</v>
      </c>
      <c r="P559" s="34"/>
      <c r="W559" s="196">
        <v>25000</v>
      </c>
      <c r="X559" s="197">
        <f t="shared" si="79"/>
        <v>25000</v>
      </c>
      <c r="Y559"/>
      <c r="Z559"/>
      <c r="AA559"/>
      <c r="AB559"/>
      <c r="AC559"/>
      <c r="AD559"/>
      <c r="AE559"/>
      <c r="AF559"/>
      <c r="AG559"/>
      <c r="AH559"/>
      <c r="AI559"/>
      <c r="AJ559"/>
      <c r="AK559"/>
      <c r="AL559"/>
      <c r="AM559"/>
      <c r="AN559"/>
      <c r="AO559"/>
      <c r="AP559"/>
      <c r="AQ559"/>
      <c r="AR559"/>
      <c r="AS559"/>
      <c r="AT559"/>
      <c r="AU559"/>
      <c r="AV559"/>
      <c r="AW559"/>
      <c r="AX559"/>
      <c r="AY559"/>
      <c r="AZ559"/>
      <c r="BA559"/>
      <c r="BB559"/>
      <c r="BC559" s="66"/>
    </row>
    <row r="560" spans="1:55" s="35" customFormat="1">
      <c r="A560"/>
      <c r="C560" s="38" t="s">
        <v>1674</v>
      </c>
      <c r="D560" s="36" t="s">
        <v>60</v>
      </c>
      <c r="E560" s="34" t="s">
        <v>1290</v>
      </c>
      <c r="F560" s="34"/>
      <c r="G560" s="34"/>
      <c r="H560" s="34"/>
      <c r="I560" s="34"/>
      <c r="J560" s="317" t="str">
        <f>+J554</f>
        <v>Negro</v>
      </c>
      <c r="K560" s="34" t="str">
        <f>+K553</f>
        <v>Usado</v>
      </c>
      <c r="L560" s="34">
        <v>1</v>
      </c>
      <c r="M560" s="34"/>
      <c r="N560" s="34"/>
      <c r="O560" s="34" t="str">
        <f>+C557</f>
        <v>ESTACION DE ENFERMERIA B</v>
      </c>
      <c r="P560" s="34"/>
      <c r="W560" s="196">
        <v>1500</v>
      </c>
      <c r="X560" s="197">
        <f t="shared" si="79"/>
        <v>1500</v>
      </c>
      <c r="Y560"/>
      <c r="Z560"/>
      <c r="AA560"/>
      <c r="AB560"/>
      <c r="AC560"/>
      <c r="AD560"/>
      <c r="AE560"/>
      <c r="AF560"/>
      <c r="AG560"/>
      <c r="AH560"/>
      <c r="AI560"/>
      <c r="AJ560"/>
      <c r="AK560"/>
      <c r="AL560"/>
      <c r="AM560"/>
      <c r="AN560"/>
      <c r="AO560"/>
      <c r="AP560"/>
      <c r="AQ560"/>
      <c r="AR560"/>
      <c r="AS560"/>
      <c r="AT560"/>
      <c r="AU560"/>
      <c r="AV560"/>
      <c r="AW560"/>
      <c r="AX560"/>
      <c r="AY560"/>
      <c r="AZ560"/>
      <c r="BA560"/>
      <c r="BB560"/>
      <c r="BC560" s="66"/>
    </row>
    <row r="561" spans="1:55" s="58" customFormat="1" ht="29.25" thickBot="1">
      <c r="A561"/>
      <c r="B561" s="35"/>
      <c r="C561" s="38" t="s">
        <v>1675</v>
      </c>
      <c r="D561" s="36" t="s">
        <v>60</v>
      </c>
      <c r="E561" s="34" t="s">
        <v>1291</v>
      </c>
      <c r="F561" s="34"/>
      <c r="G561" s="34"/>
      <c r="H561" s="34"/>
      <c r="I561" s="34"/>
      <c r="J561" s="317" t="s">
        <v>562</v>
      </c>
      <c r="K561" s="34" t="str">
        <f>+K559</f>
        <v>Usado</v>
      </c>
      <c r="L561" s="34">
        <f>+L559</f>
        <v>1</v>
      </c>
      <c r="M561" s="34"/>
      <c r="N561" s="34"/>
      <c r="O561" s="34" t="str">
        <f>+C557</f>
        <v>ESTACION DE ENFERMERIA B</v>
      </c>
      <c r="P561" s="34"/>
      <c r="Q561" s="35"/>
      <c r="R561" s="35"/>
      <c r="S561" s="35"/>
      <c r="T561" s="35"/>
      <c r="U561" s="35"/>
      <c r="V561" s="35"/>
      <c r="W561" s="196">
        <v>3000</v>
      </c>
      <c r="X561" s="197">
        <f t="shared" si="79"/>
        <v>3000</v>
      </c>
      <c r="Y561"/>
      <c r="Z561"/>
      <c r="AA561"/>
      <c r="AB561"/>
      <c r="AC561"/>
      <c r="AD561"/>
      <c r="AE561"/>
      <c r="AF561"/>
      <c r="AG561"/>
      <c r="AH561"/>
      <c r="AI561"/>
      <c r="AJ561"/>
      <c r="AK561"/>
      <c r="AL561"/>
      <c r="AM561"/>
      <c r="AN561"/>
      <c r="AO561"/>
      <c r="AP561"/>
      <c r="AQ561"/>
      <c r="AR561"/>
      <c r="AS561"/>
      <c r="AT561"/>
      <c r="AU561"/>
      <c r="AV561"/>
      <c r="AW561"/>
      <c r="AX561"/>
      <c r="AY561"/>
      <c r="AZ561"/>
      <c r="BA561"/>
      <c r="BB561"/>
      <c r="BC561" s="77"/>
    </row>
    <row r="562" spans="1:55" s="146" customFormat="1" ht="29.25" thickBot="1">
      <c r="A562" s="144"/>
      <c r="B562" s="141"/>
      <c r="C562" s="375" t="s">
        <v>1293</v>
      </c>
      <c r="D562" s="375"/>
      <c r="E562" s="375"/>
      <c r="F562" s="375"/>
      <c r="G562" s="375"/>
      <c r="H562" s="375"/>
      <c r="I562" s="375"/>
      <c r="J562" s="375"/>
      <c r="K562" s="375"/>
      <c r="L562" s="375"/>
      <c r="M562" s="375"/>
      <c r="N562" s="375"/>
      <c r="O562" s="375"/>
      <c r="P562" s="375"/>
      <c r="Q562" s="141"/>
      <c r="R562" s="141"/>
      <c r="S562" s="141"/>
      <c r="T562" s="141"/>
      <c r="U562" s="141"/>
      <c r="V562" s="141"/>
      <c r="W562" s="142"/>
      <c r="X562" s="143">
        <f t="shared" si="79"/>
        <v>0</v>
      </c>
      <c r="Y562" s="144"/>
      <c r="Z562" s="144"/>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5"/>
    </row>
    <row r="563" spans="1:55" s="59" customFormat="1">
      <c r="A563"/>
      <c r="B563" s="35"/>
      <c r="C563" s="38" t="s">
        <v>1676</v>
      </c>
      <c r="D563" s="36" t="s">
        <v>60</v>
      </c>
      <c r="E563" s="34" t="s">
        <v>1294</v>
      </c>
      <c r="F563" s="34"/>
      <c r="G563" s="34"/>
      <c r="H563" s="34"/>
      <c r="I563" s="34"/>
      <c r="J563" s="317" t="str">
        <f>+J560</f>
        <v>Negro</v>
      </c>
      <c r="K563" s="34" t="str">
        <f>+K560</f>
        <v>Usado</v>
      </c>
      <c r="L563" s="34">
        <v>2</v>
      </c>
      <c r="M563" s="34"/>
      <c r="N563" s="34"/>
      <c r="O563" s="34" t="str">
        <f>+C562</f>
        <v>ATENCION AL USUARIO</v>
      </c>
      <c r="P563" s="34"/>
      <c r="Q563" s="35"/>
      <c r="R563" s="35"/>
      <c r="S563" s="35"/>
      <c r="T563" s="35"/>
      <c r="U563" s="35"/>
      <c r="V563" s="35"/>
      <c r="W563" s="196">
        <v>25000</v>
      </c>
      <c r="X563" s="197">
        <f t="shared" si="79"/>
        <v>50000</v>
      </c>
      <c r="Y563"/>
      <c r="Z563"/>
      <c r="AA563"/>
      <c r="AB563"/>
      <c r="AC563"/>
      <c r="AD563"/>
      <c r="AE563"/>
      <c r="AF563"/>
      <c r="AG563"/>
      <c r="AH563"/>
      <c r="AI563"/>
      <c r="AJ563"/>
      <c r="AK563"/>
      <c r="AL563"/>
      <c r="AM563"/>
      <c r="AN563"/>
      <c r="AO563"/>
      <c r="AP563"/>
      <c r="AQ563"/>
      <c r="AR563"/>
      <c r="AS563"/>
      <c r="AT563"/>
      <c r="AU563"/>
      <c r="AV563"/>
      <c r="AW563"/>
      <c r="AX563"/>
      <c r="AY563"/>
      <c r="AZ563"/>
      <c r="BA563"/>
      <c r="BB563"/>
      <c r="BC563" s="76"/>
    </row>
    <row r="564" spans="1:55" s="35" customFormat="1">
      <c r="A564"/>
      <c r="C564" s="38" t="s">
        <v>1677</v>
      </c>
      <c r="D564" s="36" t="s">
        <v>60</v>
      </c>
      <c r="E564" s="34" t="s">
        <v>1285</v>
      </c>
      <c r="F564" s="34"/>
      <c r="G564" s="34"/>
      <c r="H564" s="34"/>
      <c r="I564" s="34"/>
      <c r="J564" s="317" t="s">
        <v>1295</v>
      </c>
      <c r="K564" s="34" t="str">
        <f>+K561</f>
        <v>Usado</v>
      </c>
      <c r="L564" s="34">
        <v>2</v>
      </c>
      <c r="M564" s="34"/>
      <c r="N564" s="34"/>
      <c r="O564" s="34" t="str">
        <f>+C562</f>
        <v>ATENCION AL USUARIO</v>
      </c>
      <c r="P564" s="34"/>
      <c r="W564" s="196">
        <v>20000</v>
      </c>
      <c r="X564" s="197">
        <f t="shared" si="79"/>
        <v>40000</v>
      </c>
      <c r="Y564"/>
      <c r="Z564"/>
      <c r="AA564"/>
      <c r="AB564"/>
      <c r="AC564"/>
      <c r="AD564"/>
      <c r="AE564"/>
      <c r="AF564"/>
      <c r="AG564"/>
      <c r="AH564"/>
      <c r="AI564"/>
      <c r="AJ564"/>
      <c r="AK564"/>
      <c r="AL564"/>
      <c r="AM564"/>
      <c r="AN564"/>
      <c r="AO564"/>
      <c r="AP564"/>
      <c r="AQ564"/>
      <c r="AR564"/>
      <c r="AS564"/>
      <c r="AT564"/>
      <c r="AU564"/>
      <c r="AV564"/>
      <c r="AW564"/>
      <c r="AX564"/>
      <c r="AY564"/>
      <c r="AZ564"/>
      <c r="BA564"/>
      <c r="BB564"/>
      <c r="BC564" s="66"/>
    </row>
    <row r="565" spans="1:55" s="35" customFormat="1">
      <c r="A565"/>
      <c r="C565" s="38" t="s">
        <v>1678</v>
      </c>
      <c r="D565" s="36" t="s">
        <v>60</v>
      </c>
      <c r="E565" s="34" t="s">
        <v>450</v>
      </c>
      <c r="F565" s="34"/>
      <c r="G565" s="34" t="str">
        <f>+G554</f>
        <v>DELL</v>
      </c>
      <c r="H565" s="34"/>
      <c r="I565" s="34"/>
      <c r="J565" s="317" t="str">
        <f>+J563</f>
        <v>Negro</v>
      </c>
      <c r="K565" s="34" t="str">
        <f>+K560</f>
        <v>Usado</v>
      </c>
      <c r="L565" s="34">
        <v>2</v>
      </c>
      <c r="M565" s="34"/>
      <c r="N565" s="34"/>
      <c r="O565" s="34" t="str">
        <f>+C562</f>
        <v>ATENCION AL USUARIO</v>
      </c>
      <c r="P565" s="34"/>
      <c r="W565" s="196">
        <v>15000</v>
      </c>
      <c r="X565" s="197">
        <f t="shared" si="79"/>
        <v>30000</v>
      </c>
      <c r="Y565"/>
      <c r="Z565"/>
      <c r="AA565"/>
      <c r="AB565"/>
      <c r="AC565"/>
      <c r="AD565"/>
      <c r="AE565"/>
      <c r="AF565"/>
      <c r="AG565"/>
      <c r="AH565"/>
      <c r="AI565"/>
      <c r="AJ565"/>
      <c r="AK565"/>
      <c r="AL565"/>
      <c r="AM565"/>
      <c r="AN565"/>
      <c r="AO565"/>
      <c r="AP565"/>
      <c r="AQ565"/>
      <c r="AR565"/>
      <c r="AS565"/>
      <c r="AT565"/>
      <c r="AU565"/>
      <c r="AV565"/>
      <c r="AW565"/>
      <c r="AX565"/>
      <c r="AY565"/>
      <c r="AZ565"/>
      <c r="BA565"/>
      <c r="BB565"/>
      <c r="BC565" s="66"/>
    </row>
    <row r="566" spans="1:55" s="58" customFormat="1" ht="29.25" thickBot="1">
      <c r="A566"/>
      <c r="B566" s="35"/>
      <c r="C566" s="38" t="s">
        <v>1679</v>
      </c>
      <c r="D566" s="36" t="str">
        <f>+D564</f>
        <v>4.1.1.4.01</v>
      </c>
      <c r="E566" s="34" t="s">
        <v>1296</v>
      </c>
      <c r="F566" s="34"/>
      <c r="G566" s="34"/>
      <c r="H566" s="34"/>
      <c r="I566" s="34"/>
      <c r="J566" s="317" t="str">
        <f>+J565</f>
        <v>Negro</v>
      </c>
      <c r="K566" s="34" t="str">
        <f>+K564</f>
        <v>Usado</v>
      </c>
      <c r="L566" s="34">
        <v>3</v>
      </c>
      <c r="M566" s="34"/>
      <c r="N566" s="34"/>
      <c r="O566" s="34" t="str">
        <f>+C562</f>
        <v>ATENCION AL USUARIO</v>
      </c>
      <c r="P566" s="34"/>
      <c r="Q566" s="35"/>
      <c r="R566" s="35"/>
      <c r="S566" s="35"/>
      <c r="T566" s="35"/>
      <c r="U566" s="35"/>
      <c r="V566" s="35"/>
      <c r="W566" s="196">
        <v>3500</v>
      </c>
      <c r="X566" s="197">
        <f t="shared" si="79"/>
        <v>10500</v>
      </c>
      <c r="Y566"/>
      <c r="Z566"/>
      <c r="AA566"/>
      <c r="AB566"/>
      <c r="AC566"/>
      <c r="AD566"/>
      <c r="AE566"/>
      <c r="AF566"/>
      <c r="AG566"/>
      <c r="AH566"/>
      <c r="AI566"/>
      <c r="AJ566"/>
      <c r="AK566"/>
      <c r="AL566"/>
      <c r="AM566"/>
      <c r="AN566"/>
      <c r="AO566"/>
      <c r="AP566"/>
      <c r="AQ566"/>
      <c r="AR566"/>
      <c r="AS566"/>
      <c r="AT566"/>
      <c r="AU566"/>
      <c r="AV566"/>
      <c r="AW566"/>
      <c r="AX566"/>
      <c r="AY566"/>
      <c r="AZ566"/>
      <c r="BA566"/>
      <c r="BB566"/>
      <c r="BC566" s="77"/>
    </row>
    <row r="567" spans="1:55" s="146" customFormat="1" ht="29.25" thickBot="1">
      <c r="A567" s="144"/>
      <c r="B567" s="141"/>
      <c r="C567" s="375" t="s">
        <v>1297</v>
      </c>
      <c r="D567" s="375"/>
      <c r="E567" s="375"/>
      <c r="F567" s="375"/>
      <c r="G567" s="375"/>
      <c r="H567" s="375"/>
      <c r="I567" s="375"/>
      <c r="J567" s="375"/>
      <c r="K567" s="375"/>
      <c r="L567" s="375"/>
      <c r="M567" s="375"/>
      <c r="N567" s="375"/>
      <c r="O567" s="375"/>
      <c r="P567" s="375"/>
      <c r="Q567" s="141"/>
      <c r="R567" s="141"/>
      <c r="S567" s="141"/>
      <c r="T567" s="141"/>
      <c r="U567" s="141"/>
      <c r="V567" s="141"/>
      <c r="W567" s="142"/>
      <c r="X567" s="143">
        <f t="shared" si="79"/>
        <v>0</v>
      </c>
      <c r="Y567" s="144"/>
      <c r="Z567" s="144"/>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5"/>
    </row>
    <row r="568" spans="1:55" s="59" customFormat="1">
      <c r="A568"/>
      <c r="B568" s="35"/>
      <c r="C568" s="38" t="s">
        <v>1680</v>
      </c>
      <c r="D568" s="36" t="s">
        <v>60</v>
      </c>
      <c r="E568" s="34" t="s">
        <v>1244</v>
      </c>
      <c r="F568" s="34"/>
      <c r="G568" s="34"/>
      <c r="H568" s="34"/>
      <c r="I568" s="34"/>
      <c r="J568" s="317" t="str">
        <f>+J565</f>
        <v>Negro</v>
      </c>
      <c r="K568" s="34" t="str">
        <f>+K564</f>
        <v>Usado</v>
      </c>
      <c r="L568" s="34">
        <f>+L560</f>
        <v>1</v>
      </c>
      <c r="M568" s="34"/>
      <c r="N568" s="34"/>
      <c r="O568" s="34" t="str">
        <f>+C567</f>
        <v>ADMISION</v>
      </c>
      <c r="P568" s="34"/>
      <c r="Q568" s="35"/>
      <c r="R568" s="35"/>
      <c r="S568" s="35"/>
      <c r="T568" s="35"/>
      <c r="U568" s="35"/>
      <c r="V568" s="35"/>
      <c r="W568" s="196">
        <v>1000</v>
      </c>
      <c r="X568" s="197">
        <f t="shared" si="79"/>
        <v>1000</v>
      </c>
      <c r="Y568"/>
      <c r="Z568"/>
      <c r="AA568"/>
      <c r="AB568"/>
      <c r="AC568"/>
      <c r="AD568"/>
      <c r="AE568"/>
      <c r="AF568"/>
      <c r="AG568"/>
      <c r="AH568"/>
      <c r="AI568"/>
      <c r="AJ568"/>
      <c r="AK568"/>
      <c r="AL568"/>
      <c r="AM568"/>
      <c r="AN568"/>
      <c r="AO568"/>
      <c r="AP568"/>
      <c r="AQ568"/>
      <c r="AR568"/>
      <c r="AS568"/>
      <c r="AT568"/>
      <c r="AU568"/>
      <c r="AV568"/>
      <c r="AW568"/>
      <c r="AX568"/>
      <c r="AY568"/>
      <c r="AZ568"/>
      <c r="BA568"/>
      <c r="BB568"/>
      <c r="BC568" s="76"/>
    </row>
    <row r="569" spans="1:55" s="35" customFormat="1">
      <c r="A569"/>
      <c r="C569" s="38" t="s">
        <v>1681</v>
      </c>
      <c r="D569" s="36" t="s">
        <v>60</v>
      </c>
      <c r="E569" s="34" t="str">
        <f>+E565</f>
        <v>Computadora Completa</v>
      </c>
      <c r="F569" s="34"/>
      <c r="G569" s="34" t="str">
        <f>+G565</f>
        <v>DELL</v>
      </c>
      <c r="H569" s="34"/>
      <c r="I569" s="34"/>
      <c r="J569" s="317" t="str">
        <f>+J566</f>
        <v>Negro</v>
      </c>
      <c r="K569" s="34" t="str">
        <f>+K565</f>
        <v>Usado</v>
      </c>
      <c r="L569" s="34">
        <f>+L561</f>
        <v>1</v>
      </c>
      <c r="M569" s="34"/>
      <c r="N569" s="34"/>
      <c r="O569" s="34" t="str">
        <f>+C567</f>
        <v>ADMISION</v>
      </c>
      <c r="P569" s="34"/>
      <c r="W569" s="196">
        <v>1500</v>
      </c>
      <c r="X569" s="197">
        <f t="shared" si="79"/>
        <v>1500</v>
      </c>
      <c r="Y569"/>
      <c r="Z569"/>
      <c r="AA569"/>
      <c r="AB569"/>
      <c r="AC569"/>
      <c r="AD569"/>
      <c r="AE569"/>
      <c r="AF569"/>
      <c r="AG569"/>
      <c r="AH569"/>
      <c r="AI569"/>
      <c r="AJ569"/>
      <c r="AK569"/>
      <c r="AL569"/>
      <c r="AM569"/>
      <c r="AN569"/>
      <c r="AO569"/>
      <c r="AP569"/>
      <c r="AQ569"/>
      <c r="AR569"/>
      <c r="AS569"/>
      <c r="AT569"/>
      <c r="AU569"/>
      <c r="AV569"/>
      <c r="AW569"/>
      <c r="AX569"/>
      <c r="AY569"/>
      <c r="AZ569"/>
      <c r="BA569"/>
      <c r="BB569"/>
      <c r="BC569" s="66"/>
    </row>
    <row r="570" spans="1:55" s="35" customFormat="1">
      <c r="A570"/>
      <c r="C570" s="38" t="s">
        <v>1682</v>
      </c>
      <c r="D570" s="36" t="str">
        <f>+D568</f>
        <v>4.1.1.4.01</v>
      </c>
      <c r="E570" s="34" t="str">
        <f>+E552</f>
        <v>ZAFACON PEQUEñO</v>
      </c>
      <c r="F570" s="34"/>
      <c r="G570" s="34"/>
      <c r="H570" s="34"/>
      <c r="I570" s="34"/>
      <c r="J570" s="317" t="str">
        <f>+J559</f>
        <v>METAL</v>
      </c>
      <c r="K570" s="34" t="str">
        <f>+K566</f>
        <v>Usado</v>
      </c>
      <c r="L570" s="34">
        <v>1</v>
      </c>
      <c r="M570" s="34"/>
      <c r="N570" s="34"/>
      <c r="O570" s="34" t="str">
        <f>+C567</f>
        <v>ADMISION</v>
      </c>
      <c r="P570" s="34"/>
      <c r="W570" s="196">
        <v>1500</v>
      </c>
      <c r="X570" s="197">
        <f t="shared" si="79"/>
        <v>1500</v>
      </c>
      <c r="Y570"/>
      <c r="Z570"/>
      <c r="AA570"/>
      <c r="AB570"/>
      <c r="AC570"/>
      <c r="AD570"/>
      <c r="AE570"/>
      <c r="AF570"/>
      <c r="AG570"/>
      <c r="AH570"/>
      <c r="AI570"/>
      <c r="AJ570"/>
      <c r="AK570"/>
      <c r="AL570"/>
      <c r="AM570"/>
      <c r="AN570"/>
      <c r="AO570"/>
      <c r="AP570"/>
      <c r="AQ570"/>
      <c r="AR570"/>
      <c r="AS570"/>
      <c r="AT570"/>
      <c r="AU570"/>
      <c r="AV570"/>
      <c r="AW570"/>
      <c r="AX570"/>
      <c r="AY570"/>
      <c r="AZ570"/>
      <c r="BA570"/>
      <c r="BB570"/>
      <c r="BC570" s="66"/>
    </row>
    <row r="571" spans="1:55" s="58" customFormat="1" ht="29.25" thickBot="1">
      <c r="A571"/>
      <c r="B571" s="35"/>
      <c r="C571" s="38" t="s">
        <v>1683</v>
      </c>
      <c r="D571" s="36" t="str">
        <f>+D569</f>
        <v>4.1.1.4.01</v>
      </c>
      <c r="E571" s="34" t="s">
        <v>393</v>
      </c>
      <c r="F571" s="34"/>
      <c r="G571" s="34" t="s">
        <v>497</v>
      </c>
      <c r="H571" s="34"/>
      <c r="I571" s="34"/>
      <c r="J571" s="317" t="str">
        <f>+J569</f>
        <v>Negro</v>
      </c>
      <c r="K571" s="34" t="str">
        <f>+K569</f>
        <v>Usado</v>
      </c>
      <c r="L571" s="34">
        <v>1</v>
      </c>
      <c r="M571" s="34"/>
      <c r="N571" s="34"/>
      <c r="O571" s="34" t="str">
        <f>+C567</f>
        <v>ADMISION</v>
      </c>
      <c r="P571" s="34"/>
      <c r="Q571" s="35"/>
      <c r="R571" s="35"/>
      <c r="S571" s="35"/>
      <c r="T571" s="35"/>
      <c r="U571" s="35"/>
      <c r="V571" s="35"/>
      <c r="W571" s="196">
        <v>5000</v>
      </c>
      <c r="X571" s="197">
        <f t="shared" si="79"/>
        <v>5000</v>
      </c>
      <c r="Y571"/>
      <c r="Z571"/>
      <c r="AA571"/>
      <c r="AB571"/>
      <c r="AC571"/>
      <c r="AD571"/>
      <c r="AE571"/>
      <c r="AF571"/>
      <c r="AG571"/>
      <c r="AH571"/>
      <c r="AI571"/>
      <c r="AJ571"/>
      <c r="AK571"/>
      <c r="AL571"/>
      <c r="AM571"/>
      <c r="AN571"/>
      <c r="AO571"/>
      <c r="AP571"/>
      <c r="AQ571"/>
      <c r="AR571"/>
      <c r="AS571"/>
      <c r="AT571"/>
      <c r="AU571"/>
      <c r="AV571"/>
      <c r="AW571"/>
      <c r="AX571"/>
      <c r="AY571"/>
      <c r="AZ571"/>
      <c r="BA571"/>
      <c r="BB571"/>
      <c r="BC571" s="77"/>
    </row>
    <row r="572" spans="1:55" s="146" customFormat="1" ht="29.25" thickBot="1">
      <c r="A572" s="144"/>
      <c r="B572" s="141"/>
      <c r="C572" s="375" t="s">
        <v>1299</v>
      </c>
      <c r="D572" s="375"/>
      <c r="E572" s="375"/>
      <c r="F572" s="375"/>
      <c r="G572" s="375"/>
      <c r="H572" s="375"/>
      <c r="I572" s="375"/>
      <c r="J572" s="375"/>
      <c r="K572" s="375"/>
      <c r="L572" s="375"/>
      <c r="M572" s="375"/>
      <c r="N572" s="375"/>
      <c r="O572" s="375"/>
      <c r="P572" s="375"/>
      <c r="Q572" s="141"/>
      <c r="R572" s="141"/>
      <c r="S572" s="141"/>
      <c r="T572" s="141"/>
      <c r="U572" s="141"/>
      <c r="V572" s="141"/>
      <c r="W572" s="142"/>
      <c r="X572" s="143">
        <f t="shared" si="79"/>
        <v>0</v>
      </c>
      <c r="Y572" s="144"/>
      <c r="Z572" s="144"/>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5"/>
    </row>
    <row r="573" spans="1:55" s="59" customFormat="1">
      <c r="A573"/>
      <c r="B573" s="35"/>
      <c r="C573" s="38" t="s">
        <v>5232</v>
      </c>
      <c r="D573" s="36" t="s">
        <v>60</v>
      </c>
      <c r="E573" s="34" t="str">
        <f>+E563</f>
        <v>Jgo Mueble de 3 personas</v>
      </c>
      <c r="F573" s="34"/>
      <c r="G573" s="34"/>
      <c r="H573" s="34"/>
      <c r="I573" s="34"/>
      <c r="J573" s="317" t="str">
        <f>+J565</f>
        <v>Negro</v>
      </c>
      <c r="K573" s="34" t="str">
        <f>+K570</f>
        <v>Usado</v>
      </c>
      <c r="L573" s="34">
        <v>30</v>
      </c>
      <c r="M573" s="34"/>
      <c r="N573" s="34"/>
      <c r="O573" s="34" t="str">
        <f>+C572</f>
        <v>SALA DE ESPERA DE CONSULTA</v>
      </c>
      <c r="P573" s="34"/>
      <c r="Q573" s="35"/>
      <c r="R573" s="35"/>
      <c r="S573" s="35"/>
      <c r="T573" s="35"/>
      <c r="U573" s="35"/>
      <c r="V573" s="35"/>
      <c r="W573" s="196">
        <v>2000</v>
      </c>
      <c r="X573" s="197">
        <f t="shared" si="79"/>
        <v>60000</v>
      </c>
      <c r="Y573"/>
      <c r="Z573"/>
      <c r="AA573"/>
      <c r="AB573"/>
      <c r="AC573"/>
      <c r="AD573"/>
      <c r="AE573"/>
      <c r="AF573"/>
      <c r="AG573"/>
      <c r="AH573"/>
      <c r="AI573"/>
      <c r="AJ573"/>
      <c r="AK573"/>
      <c r="AL573"/>
      <c r="AM573"/>
      <c r="AN573"/>
      <c r="AO573"/>
      <c r="AP573"/>
      <c r="AQ573"/>
      <c r="AR573"/>
      <c r="AS573"/>
      <c r="AT573"/>
      <c r="AU573"/>
      <c r="AV573"/>
      <c r="AW573"/>
      <c r="AX573"/>
      <c r="AY573"/>
      <c r="AZ573"/>
      <c r="BA573"/>
      <c r="BB573"/>
      <c r="BC573" s="76"/>
    </row>
    <row r="574" spans="1:55" s="35" customFormat="1">
      <c r="A574"/>
      <c r="C574" s="38" t="s">
        <v>5233</v>
      </c>
      <c r="D574" s="36" t="s">
        <v>60</v>
      </c>
      <c r="E574" s="34" t="str">
        <f>+E566</f>
        <v>Sillas altas</v>
      </c>
      <c r="F574" s="34"/>
      <c r="G574" s="34"/>
      <c r="H574" s="34"/>
      <c r="I574" s="34"/>
      <c r="J574" s="317" t="str">
        <f>+J569</f>
        <v>Negro</v>
      </c>
      <c r="K574" s="34" t="str">
        <f>+K569</f>
        <v>Usado</v>
      </c>
      <c r="L574" s="34">
        <v>3</v>
      </c>
      <c r="M574" s="34"/>
      <c r="N574" s="34"/>
      <c r="O574" s="34" t="str">
        <f>+C572</f>
        <v>SALA DE ESPERA DE CONSULTA</v>
      </c>
      <c r="P574" s="34"/>
      <c r="W574" s="196">
        <v>3000</v>
      </c>
      <c r="X574" s="197">
        <f t="shared" si="79"/>
        <v>9000</v>
      </c>
      <c r="Y574"/>
      <c r="Z574"/>
      <c r="AA574"/>
      <c r="AB574"/>
      <c r="AC574"/>
      <c r="AD574"/>
      <c r="AE574"/>
      <c r="AF574"/>
      <c r="AG574"/>
      <c r="AH574"/>
      <c r="AI574"/>
      <c r="AJ574"/>
      <c r="AK574"/>
      <c r="AL574"/>
      <c r="AM574"/>
      <c r="AN574"/>
      <c r="AO574"/>
      <c r="AP574"/>
      <c r="AQ574"/>
      <c r="AR574"/>
      <c r="AS574"/>
      <c r="AT574"/>
      <c r="AU574"/>
      <c r="AV574"/>
      <c r="AW574"/>
      <c r="AX574"/>
      <c r="AY574"/>
      <c r="AZ574"/>
      <c r="BA574"/>
      <c r="BB574"/>
      <c r="BC574" s="66"/>
    </row>
    <row r="575" spans="1:55" s="35" customFormat="1">
      <c r="A575"/>
      <c r="C575" s="38" t="s">
        <v>5234</v>
      </c>
      <c r="D575" s="36" t="str">
        <f>+D573</f>
        <v>4.1.1.4.01</v>
      </c>
      <c r="E575" s="34" t="str">
        <f>+E561</f>
        <v>ARMARIO DE OFICINA</v>
      </c>
      <c r="F575" s="34"/>
      <c r="G575" s="34"/>
      <c r="H575" s="34"/>
      <c r="I575" s="34"/>
      <c r="J575" s="317" t="str">
        <f>+J561</f>
        <v>Gris</v>
      </c>
      <c r="K575" s="34" t="str">
        <f>+K564</f>
        <v>Usado</v>
      </c>
      <c r="L575" s="34">
        <v>1</v>
      </c>
      <c r="M575" s="34"/>
      <c r="N575" s="34"/>
      <c r="O575" s="34" t="str">
        <f>+C572</f>
        <v>SALA DE ESPERA DE CONSULTA</v>
      </c>
      <c r="P575" s="34"/>
      <c r="W575" s="196">
        <v>3500</v>
      </c>
      <c r="X575" s="197">
        <f t="shared" si="79"/>
        <v>3500</v>
      </c>
      <c r="Y575"/>
      <c r="Z575"/>
      <c r="AA575"/>
      <c r="AB575"/>
      <c r="AC575"/>
      <c r="AD575"/>
      <c r="AE575"/>
      <c r="AF575"/>
      <c r="AG575"/>
      <c r="AH575"/>
      <c r="AI575"/>
      <c r="AJ575"/>
      <c r="AK575"/>
      <c r="AL575"/>
      <c r="AM575"/>
      <c r="AN575"/>
      <c r="AO575"/>
      <c r="AP575"/>
      <c r="AQ575"/>
      <c r="AR575"/>
      <c r="AS575"/>
      <c r="AT575"/>
      <c r="AU575"/>
      <c r="AV575"/>
      <c r="AW575"/>
      <c r="AX575"/>
      <c r="AY575"/>
      <c r="AZ575"/>
      <c r="BA575"/>
      <c r="BB575"/>
      <c r="BC575" s="66"/>
    </row>
    <row r="576" spans="1:55" s="35" customFormat="1">
      <c r="A576"/>
      <c r="C576" s="38" t="s">
        <v>5235</v>
      </c>
      <c r="D576" s="36" t="str">
        <f>+D574</f>
        <v>4.1.1.4.01</v>
      </c>
      <c r="E576" s="34" t="s">
        <v>1298</v>
      </c>
      <c r="F576" s="34"/>
      <c r="G576" s="34"/>
      <c r="H576" s="34"/>
      <c r="I576" s="34"/>
      <c r="J576" s="317" t="str">
        <f>+J575</f>
        <v>Gris</v>
      </c>
      <c r="K576" s="34" t="str">
        <f>+K571</f>
        <v>Usado</v>
      </c>
      <c r="L576" s="34">
        <v>1</v>
      </c>
      <c r="M576" s="34"/>
      <c r="N576" s="34"/>
      <c r="O576" s="34" t="str">
        <f>+C572</f>
        <v>SALA DE ESPERA DE CONSULTA</v>
      </c>
      <c r="P576" s="34"/>
      <c r="W576" s="196">
        <v>3100</v>
      </c>
      <c r="X576" s="197">
        <f t="shared" si="79"/>
        <v>3100</v>
      </c>
      <c r="Y576"/>
      <c r="Z576"/>
      <c r="AA576"/>
      <c r="AB576"/>
      <c r="AC576"/>
      <c r="AD576"/>
      <c r="AE576"/>
      <c r="AF576"/>
      <c r="AG576"/>
      <c r="AH576"/>
      <c r="AI576"/>
      <c r="AJ576"/>
      <c r="AK576"/>
      <c r="AL576"/>
      <c r="AM576"/>
      <c r="AN576"/>
      <c r="AO576"/>
      <c r="AP576"/>
      <c r="AQ576"/>
      <c r="AR576"/>
      <c r="AS576"/>
      <c r="AT576"/>
      <c r="AU576"/>
      <c r="AV576"/>
      <c r="AW576"/>
      <c r="AX576"/>
      <c r="AY576"/>
      <c r="AZ576"/>
      <c r="BA576"/>
      <c r="BB576"/>
      <c r="BC576" s="66"/>
    </row>
    <row r="577" spans="1:55" ht="29.25" thickBot="1">
      <c r="B577" s="35"/>
      <c r="C577" s="38" t="s">
        <v>5236</v>
      </c>
      <c r="D577" s="36" t="str">
        <f>+D575</f>
        <v>4.1.1.4.01</v>
      </c>
      <c r="E577" s="34" t="s">
        <v>1163</v>
      </c>
      <c r="F577" s="34"/>
      <c r="G577" s="34" t="str">
        <f>+G551</f>
        <v>TECNOMASTER</v>
      </c>
      <c r="H577" s="34"/>
      <c r="I577" s="34"/>
      <c r="J577" s="317" t="str">
        <f>+J573</f>
        <v>Negro</v>
      </c>
      <c r="K577" s="34" t="str">
        <f>+K575</f>
        <v>Usado</v>
      </c>
      <c r="L577" s="34">
        <v>1</v>
      </c>
      <c r="M577" s="34"/>
      <c r="N577" s="34"/>
      <c r="O577" s="34" t="str">
        <f>+C572</f>
        <v>SALA DE ESPERA DE CONSULTA</v>
      </c>
      <c r="P577" s="34"/>
      <c r="Q577" s="35"/>
      <c r="R577" s="35"/>
      <c r="S577" s="35"/>
      <c r="T577" s="35"/>
      <c r="U577" s="35"/>
      <c r="V577" s="35"/>
      <c r="W577" s="196">
        <v>20000</v>
      </c>
      <c r="X577" s="197">
        <f t="shared" si="79"/>
        <v>20000</v>
      </c>
    </row>
    <row r="578" spans="1:55" s="146" customFormat="1" ht="29.25" thickBot="1">
      <c r="A578" s="144"/>
      <c r="B578" s="141"/>
      <c r="C578" s="375" t="s">
        <v>1300</v>
      </c>
      <c r="D578" s="375"/>
      <c r="E578" s="375"/>
      <c r="F578" s="375"/>
      <c r="G578" s="375"/>
      <c r="H578" s="375"/>
      <c r="I578" s="375"/>
      <c r="J578" s="375"/>
      <c r="K578" s="375"/>
      <c r="L578" s="375"/>
      <c r="M578" s="375"/>
      <c r="N578" s="375"/>
      <c r="O578" s="375"/>
      <c r="P578" s="375"/>
      <c r="Q578" s="141"/>
      <c r="R578" s="141"/>
      <c r="S578" s="141"/>
      <c r="T578" s="141"/>
      <c r="U578" s="141"/>
      <c r="V578" s="141"/>
      <c r="W578" s="142"/>
      <c r="X578" s="143">
        <f t="shared" si="79"/>
        <v>0</v>
      </c>
      <c r="Y578" s="144"/>
      <c r="Z578" s="144"/>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5"/>
    </row>
    <row r="579" spans="1:55" s="59" customFormat="1">
      <c r="A579"/>
      <c r="B579" s="35"/>
      <c r="C579" s="38" t="s">
        <v>1691</v>
      </c>
      <c r="D579" s="36" t="str">
        <f>+D577</f>
        <v>4.1.1.4.01</v>
      </c>
      <c r="E579" s="34" t="str">
        <f>+E573</f>
        <v>Jgo Mueble de 3 personas</v>
      </c>
      <c r="F579" s="34"/>
      <c r="G579" s="34"/>
      <c r="H579" s="34"/>
      <c r="I579" s="34"/>
      <c r="J579" s="317" t="str">
        <f>+J573</f>
        <v>Negro</v>
      </c>
      <c r="K579" s="34" t="str">
        <f>+K574</f>
        <v>Usado</v>
      </c>
      <c r="L579" s="34">
        <v>9</v>
      </c>
      <c r="M579" s="34"/>
      <c r="N579" s="34"/>
      <c r="O579" s="34" t="str">
        <f>+C578</f>
        <v xml:space="preserve">SALA DE ESPERA </v>
      </c>
      <c r="P579" s="34"/>
      <c r="Q579" s="35"/>
      <c r="R579" s="35"/>
      <c r="S579" s="35"/>
      <c r="T579" s="35"/>
      <c r="U579" s="35"/>
      <c r="V579" s="35"/>
      <c r="W579" s="196">
        <v>25000</v>
      </c>
      <c r="X579" s="197">
        <f t="shared" si="79"/>
        <v>225000</v>
      </c>
      <c r="Y579"/>
      <c r="Z579"/>
      <c r="AA579"/>
      <c r="AB579"/>
      <c r="AC579"/>
      <c r="AD579"/>
      <c r="AE579"/>
      <c r="AF579"/>
      <c r="AG579"/>
      <c r="AH579"/>
      <c r="AI579"/>
      <c r="AJ579"/>
      <c r="AK579"/>
      <c r="AL579"/>
      <c r="AM579"/>
      <c r="AN579"/>
      <c r="AO579"/>
      <c r="AP579"/>
      <c r="AQ579"/>
      <c r="AR579"/>
      <c r="AS579"/>
      <c r="AT579"/>
      <c r="AU579"/>
      <c r="AV579"/>
      <c r="AW579"/>
      <c r="AX579"/>
      <c r="AY579"/>
      <c r="AZ579"/>
      <c r="BA579"/>
      <c r="BB579"/>
      <c r="BC579" s="76"/>
    </row>
    <row r="580" spans="1:55" s="58" customFormat="1" ht="29.25" thickBot="1">
      <c r="A580"/>
      <c r="B580" s="35"/>
      <c r="C580" s="38" t="s">
        <v>1692</v>
      </c>
      <c r="D580" s="36" t="str">
        <f>+D575</f>
        <v>4.1.1.4.01</v>
      </c>
      <c r="E580" s="34" t="s">
        <v>1163</v>
      </c>
      <c r="F580" s="34"/>
      <c r="G580" s="34" t="str">
        <f>+G577</f>
        <v>TECNOMASTER</v>
      </c>
      <c r="H580" s="34"/>
      <c r="I580" s="34"/>
      <c r="J580" s="317" t="str">
        <f>+J579</f>
        <v>Negro</v>
      </c>
      <c r="K580" s="34" t="str">
        <f>+K579</f>
        <v>Usado</v>
      </c>
      <c r="L580" s="34">
        <v>1</v>
      </c>
      <c r="M580" s="34"/>
      <c r="N580" s="34"/>
      <c r="O580" s="34" t="str">
        <f>+C578</f>
        <v xml:space="preserve">SALA DE ESPERA </v>
      </c>
      <c r="P580" s="34"/>
      <c r="Q580" s="35"/>
      <c r="R580" s="35"/>
      <c r="S580" s="35"/>
      <c r="T580" s="35"/>
      <c r="U580" s="35"/>
      <c r="V580" s="35"/>
      <c r="W580" s="196">
        <v>20000</v>
      </c>
      <c r="X580" s="197">
        <f t="shared" si="79"/>
        <v>20000</v>
      </c>
      <c r="Y580"/>
      <c r="Z580"/>
      <c r="AA580"/>
      <c r="AB580"/>
      <c r="AC580"/>
      <c r="AD580"/>
      <c r="AE580"/>
      <c r="AF580"/>
      <c r="AG580"/>
      <c r="AH580"/>
      <c r="AI580"/>
      <c r="AJ580"/>
      <c r="AK580"/>
      <c r="AL580"/>
      <c r="AM580"/>
      <c r="AN580"/>
      <c r="AO580"/>
      <c r="AP580"/>
      <c r="AQ580"/>
      <c r="AR580"/>
      <c r="AS580"/>
      <c r="AT580"/>
      <c r="AU580"/>
      <c r="AV580"/>
      <c r="AW580"/>
      <c r="AX580"/>
      <c r="AY580"/>
      <c r="AZ580"/>
      <c r="BA580"/>
      <c r="BB580"/>
      <c r="BC580" s="77"/>
    </row>
    <row r="581" spans="1:55" s="146" customFormat="1" ht="29.25" thickBot="1">
      <c r="A581" s="144"/>
      <c r="B581" s="141"/>
      <c r="C581" s="375" t="s">
        <v>1293</v>
      </c>
      <c r="D581" s="375"/>
      <c r="E581" s="375"/>
      <c r="F581" s="375"/>
      <c r="G581" s="375"/>
      <c r="H581" s="375"/>
      <c r="I581" s="375"/>
      <c r="J581" s="375"/>
      <c r="K581" s="375"/>
      <c r="L581" s="375"/>
      <c r="M581" s="375"/>
      <c r="N581" s="375"/>
      <c r="O581" s="375"/>
      <c r="P581" s="375"/>
      <c r="Q581" s="141"/>
      <c r="R581" s="141"/>
      <c r="S581" s="141"/>
      <c r="T581" s="141"/>
      <c r="U581" s="141"/>
      <c r="V581" s="141"/>
      <c r="W581" s="142"/>
      <c r="X581" s="143">
        <f t="shared" si="79"/>
        <v>0</v>
      </c>
      <c r="Y581" s="144"/>
      <c r="Z581" s="144"/>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5"/>
    </row>
    <row r="582" spans="1:55" s="59" customFormat="1">
      <c r="A582"/>
      <c r="B582" s="35"/>
      <c r="C582" s="38" t="s">
        <v>1693</v>
      </c>
      <c r="D582" s="36" t="s">
        <v>60</v>
      </c>
      <c r="E582" s="34" t="s">
        <v>1219</v>
      </c>
      <c r="F582" s="34"/>
      <c r="G582" s="34" t="s">
        <v>1301</v>
      </c>
      <c r="H582" s="34"/>
      <c r="I582" s="34"/>
      <c r="J582" s="317" t="s">
        <v>562</v>
      </c>
      <c r="K582" s="34" t="str">
        <f>+K579</f>
        <v>Usado</v>
      </c>
      <c r="L582" s="34">
        <v>1</v>
      </c>
      <c r="M582" s="34"/>
      <c r="N582" s="34"/>
      <c r="O582" s="34" t="str">
        <f>+C581</f>
        <v>ATENCION AL USUARIO</v>
      </c>
      <c r="P582" s="34"/>
      <c r="Q582" s="35"/>
      <c r="R582" s="35"/>
      <c r="S582" s="35"/>
      <c r="T582" s="35"/>
      <c r="U582" s="35"/>
      <c r="V582" s="35"/>
      <c r="W582" s="196">
        <v>3000</v>
      </c>
      <c r="X582" s="197">
        <f t="shared" si="79"/>
        <v>3000</v>
      </c>
      <c r="Y582"/>
      <c r="Z582"/>
      <c r="AA582"/>
      <c r="AB582"/>
      <c r="AC582"/>
      <c r="AD582"/>
      <c r="AE582"/>
      <c r="AF582"/>
      <c r="AG582"/>
      <c r="AH582"/>
      <c r="AI582"/>
      <c r="AJ582"/>
      <c r="AK582"/>
      <c r="AL582"/>
      <c r="AM582"/>
      <c r="AN582"/>
      <c r="AO582"/>
      <c r="AP582"/>
      <c r="AQ582"/>
      <c r="AR582"/>
      <c r="AS582"/>
      <c r="AT582"/>
      <c r="AU582"/>
      <c r="AV582"/>
      <c r="AW582"/>
      <c r="AX582"/>
      <c r="AY582"/>
      <c r="AZ582"/>
      <c r="BA582"/>
      <c r="BB582"/>
      <c r="BC582" s="76"/>
    </row>
    <row r="583" spans="1:55" s="35" customFormat="1">
      <c r="A583"/>
      <c r="C583" s="38" t="s">
        <v>1694</v>
      </c>
      <c r="D583" s="36" t="s">
        <v>60</v>
      </c>
      <c r="E583" s="34" t="str">
        <f>+E569</f>
        <v>Computadora Completa</v>
      </c>
      <c r="F583" s="34"/>
      <c r="G583" s="34" t="str">
        <f>+G569</f>
        <v>DELL</v>
      </c>
      <c r="H583" s="34"/>
      <c r="I583" s="34"/>
      <c r="J583" s="317" t="str">
        <f>+J573</f>
        <v>Negro</v>
      </c>
      <c r="K583" s="34" t="str">
        <f>+K574</f>
        <v>Usado</v>
      </c>
      <c r="L583" s="34">
        <v>1</v>
      </c>
      <c r="M583" s="34"/>
      <c r="N583" s="34"/>
      <c r="O583" s="34" t="str">
        <f>+C581</f>
        <v>ATENCION AL USUARIO</v>
      </c>
      <c r="P583" s="34"/>
      <c r="W583" s="196">
        <v>15000</v>
      </c>
      <c r="X583" s="197">
        <f t="shared" si="79"/>
        <v>15000</v>
      </c>
      <c r="Y583"/>
      <c r="Z583"/>
      <c r="AA583"/>
      <c r="AB583"/>
      <c r="AC583"/>
      <c r="AD583"/>
      <c r="AE583"/>
      <c r="AF583"/>
      <c r="AG583"/>
      <c r="AH583"/>
      <c r="AI583"/>
      <c r="AJ583"/>
      <c r="AK583"/>
      <c r="AL583"/>
      <c r="AM583"/>
      <c r="AN583"/>
      <c r="AO583"/>
      <c r="AP583"/>
      <c r="AQ583"/>
      <c r="AR583"/>
      <c r="AS583"/>
      <c r="AT583"/>
      <c r="AU583"/>
      <c r="AV583"/>
      <c r="AW583"/>
      <c r="AX583"/>
      <c r="AY583"/>
      <c r="AZ583"/>
      <c r="BA583"/>
      <c r="BB583"/>
      <c r="BC583" s="66"/>
    </row>
    <row r="584" spans="1:55" s="35" customFormat="1">
      <c r="A584"/>
      <c r="C584" s="38" t="s">
        <v>1695</v>
      </c>
      <c r="D584" s="36" t="str">
        <f t="shared" ref="D584:D590" si="80">+D582</f>
        <v>4.1.1.4.01</v>
      </c>
      <c r="E584" s="34" t="s">
        <v>393</v>
      </c>
      <c r="F584" s="34"/>
      <c r="G584" s="34" t="s">
        <v>1302</v>
      </c>
      <c r="H584" s="34"/>
      <c r="I584" s="34"/>
      <c r="J584" s="317" t="str">
        <f>+J582</f>
        <v>Gris</v>
      </c>
      <c r="K584" s="34" t="str">
        <f>+K575</f>
        <v>Usado</v>
      </c>
      <c r="L584" s="34">
        <v>1</v>
      </c>
      <c r="M584" s="34"/>
      <c r="N584" s="34"/>
      <c r="O584" s="34" t="str">
        <f>+O583</f>
        <v>ATENCION AL USUARIO</v>
      </c>
      <c r="P584" s="34"/>
      <c r="W584" s="196">
        <v>3000</v>
      </c>
      <c r="X584" s="197">
        <f t="shared" si="79"/>
        <v>3000</v>
      </c>
      <c r="Y584"/>
      <c r="Z584"/>
      <c r="AA584"/>
      <c r="AB584"/>
      <c r="AC584"/>
      <c r="AD584"/>
      <c r="AE584"/>
      <c r="AF584"/>
      <c r="AG584"/>
      <c r="AH584"/>
      <c r="AI584"/>
      <c r="AJ584"/>
      <c r="AK584"/>
      <c r="AL584"/>
      <c r="AM584"/>
      <c r="AN584"/>
      <c r="AO584"/>
      <c r="AP584"/>
      <c r="AQ584"/>
      <c r="AR584"/>
      <c r="AS584"/>
      <c r="AT584"/>
      <c r="AU584"/>
      <c r="AV584"/>
      <c r="AW584"/>
      <c r="AX584"/>
      <c r="AY584"/>
      <c r="AZ584"/>
      <c r="BA584"/>
      <c r="BB584"/>
      <c r="BC584" s="66"/>
    </row>
    <row r="585" spans="1:55" s="35" customFormat="1">
      <c r="A585"/>
      <c r="C585" s="38" t="s">
        <v>1696</v>
      </c>
      <c r="D585" s="36" t="str">
        <f t="shared" si="80"/>
        <v>4.1.1.4.01</v>
      </c>
      <c r="E585" s="34" t="str">
        <f>+E568</f>
        <v>Silla para escritorio</v>
      </c>
      <c r="F585" s="34"/>
      <c r="G585" s="34"/>
      <c r="H585" s="34"/>
      <c r="I585" s="34"/>
      <c r="J585" s="317" t="str">
        <f>+J574</f>
        <v>Negro</v>
      </c>
      <c r="K585" s="34" t="str">
        <f>+K582</f>
        <v>Usado</v>
      </c>
      <c r="L585" s="34">
        <v>2</v>
      </c>
      <c r="M585" s="34"/>
      <c r="N585" s="34"/>
      <c r="O585" s="34" t="str">
        <f>+C581</f>
        <v>ATENCION AL USUARIO</v>
      </c>
      <c r="P585" s="34"/>
      <c r="W585" s="196">
        <v>1500</v>
      </c>
      <c r="X585" s="197">
        <f t="shared" si="79"/>
        <v>3000</v>
      </c>
      <c r="Y585"/>
      <c r="Z585"/>
      <c r="AA585"/>
      <c r="AB585"/>
      <c r="AC585"/>
      <c r="AD585"/>
      <c r="AE585"/>
      <c r="AF585"/>
      <c r="AG585"/>
      <c r="AH585"/>
      <c r="AI585"/>
      <c r="AJ585"/>
      <c r="AK585"/>
      <c r="AL585"/>
      <c r="AM585"/>
      <c r="AN585"/>
      <c r="AO585"/>
      <c r="AP585"/>
      <c r="AQ585"/>
      <c r="AR585"/>
      <c r="AS585"/>
      <c r="AT585"/>
      <c r="AU585"/>
      <c r="AV585"/>
      <c r="AW585"/>
      <c r="AX585"/>
      <c r="AY585"/>
      <c r="AZ585"/>
      <c r="BA585"/>
      <c r="BB585"/>
      <c r="BC585" s="66"/>
    </row>
    <row r="586" spans="1:55" s="35" customFormat="1">
      <c r="A586"/>
      <c r="C586" s="38" t="s">
        <v>1697</v>
      </c>
      <c r="D586" s="36" t="str">
        <f t="shared" si="80"/>
        <v>4.1.1.4.01</v>
      </c>
      <c r="E586" s="34" t="s">
        <v>1303</v>
      </c>
      <c r="F586" s="34"/>
      <c r="G586" s="34" t="s">
        <v>404</v>
      </c>
      <c r="H586" s="34"/>
      <c r="I586" s="34"/>
      <c r="J586" s="317" t="s">
        <v>388</v>
      </c>
      <c r="K586" s="34" t="str">
        <f>+K584</f>
        <v>Usado</v>
      </c>
      <c r="L586" s="34">
        <v>1</v>
      </c>
      <c r="M586" s="34"/>
      <c r="N586" s="34"/>
      <c r="O586" s="34" t="str">
        <f>+O584</f>
        <v>ATENCION AL USUARIO</v>
      </c>
      <c r="P586" s="34"/>
      <c r="W586" s="196">
        <v>1200</v>
      </c>
      <c r="X586" s="197">
        <f t="shared" si="79"/>
        <v>1200</v>
      </c>
      <c r="Y586"/>
      <c r="Z586"/>
      <c r="AA586"/>
      <c r="AB586"/>
      <c r="AC586"/>
      <c r="AD586"/>
      <c r="AE586"/>
      <c r="AF586"/>
      <c r="AG586"/>
      <c r="AH586"/>
      <c r="AI586"/>
      <c r="AJ586"/>
      <c r="AK586"/>
      <c r="AL586"/>
      <c r="AM586"/>
      <c r="AN586"/>
      <c r="AO586"/>
      <c r="AP586"/>
      <c r="AQ586"/>
      <c r="AR586"/>
      <c r="AS586"/>
      <c r="AT586"/>
      <c r="AU586"/>
      <c r="AV586"/>
      <c r="AW586"/>
      <c r="AX586"/>
      <c r="AY586"/>
      <c r="AZ586"/>
      <c r="BA586"/>
      <c r="BB586"/>
      <c r="BC586" s="66"/>
    </row>
    <row r="587" spans="1:55" s="35" customFormat="1">
      <c r="A587"/>
      <c r="C587" s="38" t="s">
        <v>1698</v>
      </c>
      <c r="D587" s="36" t="str">
        <f t="shared" si="80"/>
        <v>4.1.1.4.01</v>
      </c>
      <c r="E587" s="34" t="str">
        <f>+E798</f>
        <v>Mesas para escritorio azules</v>
      </c>
      <c r="F587" s="34"/>
      <c r="G587" s="34"/>
      <c r="H587" s="34"/>
      <c r="I587" s="34"/>
      <c r="J587" s="317" t="s">
        <v>607</v>
      </c>
      <c r="K587" s="34" t="str">
        <f>+K586</f>
        <v>Usado</v>
      </c>
      <c r="L587" s="34">
        <v>1</v>
      </c>
      <c r="M587" s="34"/>
      <c r="N587" s="34"/>
      <c r="O587" s="34" t="str">
        <f>+O585</f>
        <v>ATENCION AL USUARIO</v>
      </c>
      <c r="P587" s="34"/>
      <c r="W587" s="196">
        <v>1000</v>
      </c>
      <c r="X587" s="197">
        <f t="shared" si="79"/>
        <v>1000</v>
      </c>
      <c r="Y587"/>
      <c r="Z587"/>
      <c r="AA587"/>
      <c r="AB587"/>
      <c r="AC587"/>
      <c r="AD587"/>
      <c r="AE587"/>
      <c r="AF587"/>
      <c r="AG587"/>
      <c r="AH587"/>
      <c r="AI587"/>
      <c r="AJ587"/>
      <c r="AK587"/>
      <c r="AL587"/>
      <c r="AM587"/>
      <c r="AN587"/>
      <c r="AO587"/>
      <c r="AP587"/>
      <c r="AQ587"/>
      <c r="AR587"/>
      <c r="AS587"/>
      <c r="AT587"/>
      <c r="AU587"/>
      <c r="AV587"/>
      <c r="AW587"/>
      <c r="AX587"/>
      <c r="AY587"/>
      <c r="AZ587"/>
      <c r="BA587"/>
      <c r="BB587"/>
      <c r="BC587" s="66"/>
    </row>
    <row r="588" spans="1:55" s="35" customFormat="1">
      <c r="A588"/>
      <c r="C588" s="38" t="s">
        <v>1699</v>
      </c>
      <c r="D588" s="36" t="str">
        <f t="shared" si="80"/>
        <v>4.1.1.4.01</v>
      </c>
      <c r="E588" s="34" t="str">
        <f>+E12</f>
        <v>Banquitos de Metal Escalera para Camilla</v>
      </c>
      <c r="F588" s="34"/>
      <c r="G588" s="34"/>
      <c r="H588" s="34"/>
      <c r="I588" s="34"/>
      <c r="J588" s="317" t="str">
        <f>+J583</f>
        <v>Negro</v>
      </c>
      <c r="K588" s="34" t="str">
        <f>+K586</f>
        <v>Usado</v>
      </c>
      <c r="L588" s="34">
        <v>1</v>
      </c>
      <c r="M588" s="34"/>
      <c r="N588" s="34"/>
      <c r="O588" s="34" t="str">
        <f>+O584</f>
        <v>ATENCION AL USUARIO</v>
      </c>
      <c r="P588" s="34"/>
      <c r="W588" s="196">
        <v>1200</v>
      </c>
      <c r="X588" s="197">
        <f t="shared" si="79"/>
        <v>1200</v>
      </c>
      <c r="Y588"/>
      <c r="Z588"/>
      <c r="AA588"/>
      <c r="AB588"/>
      <c r="AC588"/>
      <c r="AD588"/>
      <c r="AE588"/>
      <c r="AF588"/>
      <c r="AG588"/>
      <c r="AH588"/>
      <c r="AI588"/>
      <c r="AJ588"/>
      <c r="AK588"/>
      <c r="AL588"/>
      <c r="AM588"/>
      <c r="AN588"/>
      <c r="AO588"/>
      <c r="AP588"/>
      <c r="AQ588"/>
      <c r="AR588"/>
      <c r="AS588"/>
      <c r="AT588"/>
      <c r="AU588"/>
      <c r="AV588"/>
      <c r="AW588"/>
      <c r="AX588"/>
      <c r="AY588"/>
      <c r="AZ588"/>
      <c r="BA588"/>
      <c r="BB588"/>
      <c r="BC588" s="66"/>
    </row>
    <row r="589" spans="1:55" s="35" customFormat="1">
      <c r="A589"/>
      <c r="C589" s="38" t="s">
        <v>1700</v>
      </c>
      <c r="D589" s="36" t="str">
        <f t="shared" si="80"/>
        <v>4.1.1.4.01</v>
      </c>
      <c r="E589" s="34" t="str">
        <f>+E586</f>
        <v xml:space="preserve">UPS </v>
      </c>
      <c r="F589" s="34"/>
      <c r="G589" s="34" t="s">
        <v>1146</v>
      </c>
      <c r="H589" s="34"/>
      <c r="I589" s="34"/>
      <c r="J589" s="317" t="str">
        <f>+J588</f>
        <v>Negro</v>
      </c>
      <c r="K589" s="34" t="str">
        <f>+K586</f>
        <v>Usado</v>
      </c>
      <c r="L589" s="34">
        <v>1</v>
      </c>
      <c r="M589" s="34"/>
      <c r="N589" s="34"/>
      <c r="O589" s="34" t="str">
        <f>+O584</f>
        <v>ATENCION AL USUARIO</v>
      </c>
      <c r="P589" s="34"/>
      <c r="W589" s="196">
        <v>1200</v>
      </c>
      <c r="X589" s="197">
        <f t="shared" si="79"/>
        <v>1200</v>
      </c>
      <c r="Y589"/>
      <c r="Z589"/>
      <c r="AA589"/>
      <c r="AB589"/>
      <c r="AC589"/>
      <c r="AD589"/>
      <c r="AE589"/>
      <c r="AF589"/>
      <c r="AG589"/>
      <c r="AH589"/>
      <c r="AI589"/>
      <c r="AJ589"/>
      <c r="AK589"/>
      <c r="AL589"/>
      <c r="AM589"/>
      <c r="AN589"/>
      <c r="AO589"/>
      <c r="AP589"/>
      <c r="AQ589"/>
      <c r="AR589"/>
      <c r="AS589"/>
      <c r="AT589"/>
      <c r="AU589"/>
      <c r="AV589"/>
      <c r="AW589"/>
      <c r="AX589"/>
      <c r="AY589"/>
      <c r="AZ589"/>
      <c r="BA589"/>
      <c r="BB589"/>
      <c r="BC589" s="66"/>
    </row>
    <row r="590" spans="1:55" ht="29.25" thickBot="1">
      <c r="B590" s="35"/>
      <c r="C590" s="38" t="s">
        <v>1723</v>
      </c>
      <c r="D590" s="36" t="str">
        <f t="shared" si="80"/>
        <v>4.1.1.4.01</v>
      </c>
      <c r="E590" s="34" t="s">
        <v>1287</v>
      </c>
      <c r="F590" s="34"/>
      <c r="G590" s="34"/>
      <c r="H590" s="34"/>
      <c r="I590" s="34"/>
      <c r="J590" s="317" t="s">
        <v>1304</v>
      </c>
      <c r="K590" s="34" t="str">
        <f>+K586</f>
        <v>Usado</v>
      </c>
      <c r="L590" s="34">
        <v>1</v>
      </c>
      <c r="M590" s="34"/>
      <c r="N590" s="34"/>
      <c r="O590" s="34" t="str">
        <f>+O585</f>
        <v>ATENCION AL USUARIO</v>
      </c>
      <c r="P590" s="34"/>
      <c r="Q590" s="35"/>
      <c r="R590" s="35"/>
      <c r="S590" s="35"/>
      <c r="T590" s="35"/>
      <c r="U590" s="35"/>
      <c r="V590" s="35"/>
      <c r="W590" s="196">
        <v>800</v>
      </c>
      <c r="X590" s="197">
        <f t="shared" si="79"/>
        <v>800</v>
      </c>
    </row>
    <row r="591" spans="1:55" s="146" customFormat="1" ht="29.25" thickBot="1">
      <c r="A591" s="144"/>
      <c r="B591" s="141"/>
      <c r="C591" s="375" t="s">
        <v>1305</v>
      </c>
      <c r="D591" s="375"/>
      <c r="E591" s="375"/>
      <c r="F591" s="375"/>
      <c r="G591" s="375"/>
      <c r="H591" s="375"/>
      <c r="I591" s="375"/>
      <c r="J591" s="375"/>
      <c r="K591" s="375"/>
      <c r="L591" s="375"/>
      <c r="M591" s="375"/>
      <c r="N591" s="375"/>
      <c r="O591" s="375"/>
      <c r="P591" s="375"/>
      <c r="Q591" s="141"/>
      <c r="R591" s="141"/>
      <c r="S591" s="141"/>
      <c r="T591" s="141"/>
      <c r="U591" s="141"/>
      <c r="V591" s="141"/>
      <c r="W591" s="142"/>
      <c r="X591" s="143">
        <f t="shared" si="79"/>
        <v>0</v>
      </c>
      <c r="Y591" s="144"/>
      <c r="Z591" s="144"/>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5"/>
    </row>
    <row r="592" spans="1:55" s="59" customFormat="1">
      <c r="A592"/>
      <c r="B592" s="35"/>
      <c r="C592" s="38" t="s">
        <v>1724</v>
      </c>
      <c r="D592" s="36" t="s">
        <v>60</v>
      </c>
      <c r="E592" s="34" t="str">
        <f>+E583</f>
        <v>Computadora Completa</v>
      </c>
      <c r="F592" s="34"/>
      <c r="G592" s="34" t="str">
        <f>+G583</f>
        <v>DELL</v>
      </c>
      <c r="H592" s="34"/>
      <c r="I592" s="34"/>
      <c r="J592" s="317" t="str">
        <f>+J585</f>
        <v>Negro</v>
      </c>
      <c r="K592" s="34" t="str">
        <f>+K586</f>
        <v>Usado</v>
      </c>
      <c r="L592" s="34">
        <v>1</v>
      </c>
      <c r="M592" s="34"/>
      <c r="N592" s="34"/>
      <c r="O592" s="34" t="str">
        <f>+C591</f>
        <v>TRIAJE</v>
      </c>
      <c r="P592" s="34"/>
      <c r="Q592" s="35"/>
      <c r="R592" s="35"/>
      <c r="S592" s="35"/>
      <c r="T592" s="35"/>
      <c r="U592" s="35"/>
      <c r="V592" s="35"/>
      <c r="W592" s="196">
        <v>15000</v>
      </c>
      <c r="X592" s="197">
        <f t="shared" si="79"/>
        <v>15000</v>
      </c>
      <c r="Y592"/>
      <c r="Z592"/>
      <c r="AA592"/>
      <c r="AB592"/>
      <c r="AC592"/>
      <c r="AD592"/>
      <c r="AE592"/>
      <c r="AF592"/>
      <c r="AG592"/>
      <c r="AH592"/>
      <c r="AI592"/>
      <c r="AJ592"/>
      <c r="AK592"/>
      <c r="AL592"/>
      <c r="AM592"/>
      <c r="AN592"/>
      <c r="AO592"/>
      <c r="AP592"/>
      <c r="AQ592"/>
      <c r="AR592"/>
      <c r="AS592"/>
      <c r="AT592"/>
      <c r="AU592"/>
      <c r="AV592"/>
      <c r="AW592"/>
      <c r="AX592"/>
      <c r="AY592"/>
      <c r="AZ592"/>
      <c r="BA592"/>
      <c r="BB592"/>
      <c r="BC592" s="76"/>
    </row>
    <row r="593" spans="1:55" s="35" customFormat="1">
      <c r="A593"/>
      <c r="C593" s="38" t="s">
        <v>1725</v>
      </c>
      <c r="D593" s="36" t="s">
        <v>60</v>
      </c>
      <c r="E593" s="34" t="s">
        <v>1243</v>
      </c>
      <c r="F593" s="34"/>
      <c r="G593" s="34"/>
      <c r="H593" s="34"/>
      <c r="I593" s="34"/>
      <c r="J593" s="317" t="str">
        <f>+J586</f>
        <v>Blanco</v>
      </c>
      <c r="K593" s="34" t="str">
        <f>+K587</f>
        <v>Usado</v>
      </c>
      <c r="L593" s="34">
        <f>+L587</f>
        <v>1</v>
      </c>
      <c r="M593" s="34"/>
      <c r="N593" s="34"/>
      <c r="O593" s="34" t="str">
        <f>+C591</f>
        <v>TRIAJE</v>
      </c>
      <c r="P593" s="34"/>
      <c r="W593" s="196">
        <v>3500</v>
      </c>
      <c r="X593" s="197">
        <f t="shared" ref="X593:X659" si="81">+L593*W593</f>
        <v>3500</v>
      </c>
      <c r="Y593"/>
      <c r="Z593"/>
      <c r="AA593"/>
      <c r="AB593"/>
      <c r="AC593"/>
      <c r="AD593"/>
      <c r="AE593"/>
      <c r="AF593"/>
      <c r="AG593"/>
      <c r="AH593"/>
      <c r="AI593"/>
      <c r="AJ593"/>
      <c r="AK593"/>
      <c r="AL593"/>
      <c r="AM593"/>
      <c r="AN593"/>
      <c r="AO593"/>
      <c r="AP593"/>
      <c r="AQ593"/>
      <c r="AR593"/>
      <c r="AS593"/>
      <c r="AT593"/>
      <c r="AU593"/>
      <c r="AV593"/>
      <c r="AW593"/>
      <c r="AX593"/>
      <c r="AY593"/>
      <c r="AZ593"/>
      <c r="BA593"/>
      <c r="BB593"/>
      <c r="BC593" s="66"/>
    </row>
    <row r="594" spans="1:55" s="35" customFormat="1">
      <c r="A594"/>
      <c r="C594" s="38" t="s">
        <v>1726</v>
      </c>
      <c r="D594" s="36" t="str">
        <f t="shared" ref="D594:D602" si="82">+D592</f>
        <v>4.1.1.4.01</v>
      </c>
      <c r="E594" s="34" t="str">
        <f>+E69</f>
        <v>SPHYGNOMANOMETER ACCESORIES -Bolsa de Aire de Manometro</v>
      </c>
      <c r="F594" s="34"/>
      <c r="G594" s="34"/>
      <c r="H594" s="34"/>
      <c r="I594" s="34"/>
      <c r="J594" s="317" t="str">
        <f>+J592</f>
        <v>Negro</v>
      </c>
      <c r="K594" s="34" t="str">
        <f>+K587</f>
        <v>Usado</v>
      </c>
      <c r="L594" s="34">
        <f>+L587</f>
        <v>1</v>
      </c>
      <c r="M594" s="34"/>
      <c r="N594" s="34"/>
      <c r="O594" s="34" t="str">
        <f>+C591</f>
        <v>TRIAJE</v>
      </c>
      <c r="P594" s="34"/>
      <c r="W594" s="196">
        <v>1500</v>
      </c>
      <c r="X594" s="197">
        <f t="shared" si="81"/>
        <v>1500</v>
      </c>
      <c r="Y594"/>
      <c r="Z594"/>
      <c r="AA594"/>
      <c r="AB594"/>
      <c r="AC594"/>
      <c r="AD594"/>
      <c r="AE594"/>
      <c r="AF594"/>
      <c r="AG594"/>
      <c r="AH594"/>
      <c r="AI594"/>
      <c r="AJ594"/>
      <c r="AK594"/>
      <c r="AL594"/>
      <c r="AM594"/>
      <c r="AN594"/>
      <c r="AO594"/>
      <c r="AP594"/>
      <c r="AQ594"/>
      <c r="AR594"/>
      <c r="AS594"/>
      <c r="AT594"/>
      <c r="AU594"/>
      <c r="AV594"/>
      <c r="AW594"/>
      <c r="AX594"/>
      <c r="AY594"/>
      <c r="AZ594"/>
      <c r="BA594"/>
      <c r="BB594"/>
      <c r="BC594" s="66"/>
    </row>
    <row r="595" spans="1:55" s="35" customFormat="1">
      <c r="A595"/>
      <c r="C595" s="38" t="s">
        <v>1727</v>
      </c>
      <c r="D595" s="36" t="str">
        <f t="shared" si="82"/>
        <v>4.1.1.4.01</v>
      </c>
      <c r="E595" s="34" t="str">
        <f>+E585</f>
        <v>Silla para escritorio</v>
      </c>
      <c r="F595" s="34"/>
      <c r="G595" s="34"/>
      <c r="H595" s="34"/>
      <c r="I595" s="34"/>
      <c r="J595" s="317" t="str">
        <f>+J592</f>
        <v>Negro</v>
      </c>
      <c r="K595" s="34" t="str">
        <f>+K593</f>
        <v>Usado</v>
      </c>
      <c r="L595" s="34">
        <v>2</v>
      </c>
      <c r="M595" s="34"/>
      <c r="N595" s="34"/>
      <c r="O595" s="34" t="str">
        <f>+O592</f>
        <v>TRIAJE</v>
      </c>
      <c r="P595" s="34"/>
      <c r="W595" s="196">
        <v>2000</v>
      </c>
      <c r="X595" s="197">
        <f t="shared" si="81"/>
        <v>4000</v>
      </c>
      <c r="Y595"/>
      <c r="Z595"/>
      <c r="AA595"/>
      <c r="AB595"/>
      <c r="AC595"/>
      <c r="AD595"/>
      <c r="AE595"/>
      <c r="AF595"/>
      <c r="AG595"/>
      <c r="AH595"/>
      <c r="AI595"/>
      <c r="AJ595"/>
      <c r="AK595"/>
      <c r="AL595"/>
      <c r="AM595"/>
      <c r="AN595"/>
      <c r="AO595"/>
      <c r="AP595"/>
      <c r="AQ595"/>
      <c r="AR595"/>
      <c r="AS595"/>
      <c r="AT595"/>
      <c r="AU595"/>
      <c r="AV595"/>
      <c r="AW595"/>
      <c r="AX595"/>
      <c r="AY595"/>
      <c r="AZ595"/>
      <c r="BA595"/>
      <c r="BB595"/>
      <c r="BC595" s="66"/>
    </row>
    <row r="596" spans="1:55" s="98" customFormat="1">
      <c r="A596" s="99"/>
      <c r="C596" s="160" t="s">
        <v>1728</v>
      </c>
      <c r="D596" s="161" t="str">
        <f t="shared" si="82"/>
        <v>4.1.1.4.01</v>
      </c>
      <c r="E596" s="97" t="e">
        <f>+#REF!</f>
        <v>#REF!</v>
      </c>
      <c r="F596" s="97"/>
      <c r="G596" s="97"/>
      <c r="H596" s="97"/>
      <c r="I596" s="97"/>
      <c r="J596" s="97" t="str">
        <f>+J582</f>
        <v>Gris</v>
      </c>
      <c r="K596" s="97" t="str">
        <f>+K585</f>
        <v>Usado</v>
      </c>
      <c r="L596" s="97">
        <f>+L592</f>
        <v>1</v>
      </c>
      <c r="M596" s="97"/>
      <c r="N596" s="97"/>
      <c r="O596" s="97" t="str">
        <f>+O592</f>
        <v>TRIAJE</v>
      </c>
      <c r="P596" s="97"/>
      <c r="W596" s="162"/>
      <c r="X596" s="163">
        <f t="shared" si="81"/>
        <v>0</v>
      </c>
      <c r="Y596" s="99"/>
      <c r="Z596" s="99"/>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100"/>
    </row>
    <row r="597" spans="1:55" s="35" customFormat="1">
      <c r="A597"/>
      <c r="C597" s="38" t="s">
        <v>1729</v>
      </c>
      <c r="D597" s="36" t="str">
        <f t="shared" si="82"/>
        <v>4.1.1.4.01</v>
      </c>
      <c r="E597" s="34" t="s">
        <v>1306</v>
      </c>
      <c r="F597" s="34"/>
      <c r="G597" s="34"/>
      <c r="H597" s="34"/>
      <c r="I597" s="34"/>
      <c r="J597" s="317" t="str">
        <f>+J587</f>
        <v>Azul</v>
      </c>
      <c r="K597" s="34" t="str">
        <f>+K582</f>
        <v>Usado</v>
      </c>
      <c r="L597" s="34">
        <v>1</v>
      </c>
      <c r="M597" s="34"/>
      <c r="N597" s="34"/>
      <c r="O597" s="34" t="str">
        <f>+C591</f>
        <v>TRIAJE</v>
      </c>
      <c r="P597" s="34"/>
      <c r="W597" s="196">
        <v>2700</v>
      </c>
      <c r="X597" s="197">
        <f t="shared" si="81"/>
        <v>2700</v>
      </c>
      <c r="Y597"/>
      <c r="Z597"/>
      <c r="AA597"/>
      <c r="AB597"/>
      <c r="AC597"/>
      <c r="AD597"/>
      <c r="AE597"/>
      <c r="AF597"/>
      <c r="AG597"/>
      <c r="AH597"/>
      <c r="AI597"/>
      <c r="AJ597"/>
      <c r="AK597"/>
      <c r="AL597"/>
      <c r="AM597"/>
      <c r="AN597"/>
      <c r="AO597"/>
      <c r="AP597"/>
      <c r="AQ597"/>
      <c r="AR597"/>
      <c r="AS597"/>
      <c r="AT597"/>
      <c r="AU597"/>
      <c r="AV597"/>
      <c r="AW597"/>
      <c r="AX597"/>
      <c r="AY597"/>
      <c r="AZ597"/>
      <c r="BA597"/>
      <c r="BB597"/>
      <c r="BC597" s="66"/>
    </row>
    <row r="598" spans="1:55" s="35" customFormat="1">
      <c r="A598"/>
      <c r="C598" s="38" t="s">
        <v>1730</v>
      </c>
      <c r="D598" s="36" t="str">
        <f t="shared" si="82"/>
        <v>4.1.1.4.01</v>
      </c>
      <c r="E598" s="34" t="str">
        <f>+E478</f>
        <v xml:space="preserve">NEGATOSCOPIO </v>
      </c>
      <c r="F598" s="34"/>
      <c r="G598" s="34"/>
      <c r="H598" s="34"/>
      <c r="I598" s="34"/>
      <c r="J598" s="317" t="str">
        <f>+J593</f>
        <v>Blanco</v>
      </c>
      <c r="K598" s="34" t="str">
        <f>+K594</f>
        <v>Usado</v>
      </c>
      <c r="L598" s="34">
        <v>1</v>
      </c>
      <c r="M598" s="34"/>
      <c r="N598" s="34"/>
      <c r="O598" s="34" t="str">
        <f>+C591</f>
        <v>TRIAJE</v>
      </c>
      <c r="P598" s="34"/>
      <c r="W598" s="196">
        <v>50000</v>
      </c>
      <c r="X598" s="197">
        <f t="shared" si="81"/>
        <v>50000</v>
      </c>
      <c r="Y598"/>
      <c r="Z598"/>
      <c r="AA598"/>
      <c r="AB598"/>
      <c r="AC598"/>
      <c r="AD598"/>
      <c r="AE598"/>
      <c r="AF598"/>
      <c r="AG598"/>
      <c r="AH598"/>
      <c r="AI598"/>
      <c r="AJ598"/>
      <c r="AK598"/>
      <c r="AL598"/>
      <c r="AM598"/>
      <c r="AN598"/>
      <c r="AO598"/>
      <c r="AP598"/>
      <c r="AQ598"/>
      <c r="AR598"/>
      <c r="AS598"/>
      <c r="AT598"/>
      <c r="AU598"/>
      <c r="AV598"/>
      <c r="AW598"/>
      <c r="AX598"/>
      <c r="AY598"/>
      <c r="AZ598"/>
      <c r="BA598"/>
      <c r="BB598"/>
      <c r="BC598" s="66"/>
    </row>
    <row r="599" spans="1:55" s="35" customFormat="1">
      <c r="A599"/>
      <c r="C599" s="38" t="s">
        <v>1789</v>
      </c>
      <c r="D599" s="36" t="str">
        <f t="shared" si="82"/>
        <v>4.1.1.4.01</v>
      </c>
      <c r="E599" s="34" t="str">
        <f>+E590</f>
        <v>ZAFACON PEQUEñO</v>
      </c>
      <c r="F599" s="34"/>
      <c r="G599" s="34"/>
      <c r="H599" s="34"/>
      <c r="I599" s="34"/>
      <c r="J599" s="317" t="s">
        <v>1206</v>
      </c>
      <c r="K599" s="34" t="str">
        <f>+K594</f>
        <v>Usado</v>
      </c>
      <c r="L599" s="34">
        <v>1</v>
      </c>
      <c r="M599" s="34"/>
      <c r="N599" s="34"/>
      <c r="O599" s="34" t="str">
        <f>+C591</f>
        <v>TRIAJE</v>
      </c>
      <c r="P599" s="34"/>
      <c r="W599" s="196">
        <v>6200</v>
      </c>
      <c r="X599" s="197">
        <f t="shared" si="81"/>
        <v>6200</v>
      </c>
      <c r="Y599"/>
      <c r="Z599"/>
      <c r="AA599"/>
      <c r="AB599"/>
      <c r="AC599"/>
      <c r="AD599"/>
      <c r="AE599"/>
      <c r="AF599"/>
      <c r="AG599"/>
      <c r="AH599"/>
      <c r="AI599"/>
      <c r="AJ599"/>
      <c r="AK599"/>
      <c r="AL599"/>
      <c r="AM599"/>
      <c r="AN599"/>
      <c r="AO599"/>
      <c r="AP599"/>
      <c r="AQ599"/>
      <c r="AR599"/>
      <c r="AS599"/>
      <c r="AT599"/>
      <c r="AU599"/>
      <c r="AV599"/>
      <c r="AW599"/>
      <c r="AX599"/>
      <c r="AY599"/>
      <c r="AZ599"/>
      <c r="BA599"/>
      <c r="BB599"/>
      <c r="BC599" s="66"/>
    </row>
    <row r="600" spans="1:55" s="35" customFormat="1">
      <c r="A600"/>
      <c r="C600" s="38" t="s">
        <v>1731</v>
      </c>
      <c r="D600" s="36" t="str">
        <f t="shared" si="82"/>
        <v>4.1.1.4.01</v>
      </c>
      <c r="E600" s="34" t="s">
        <v>1308</v>
      </c>
      <c r="F600" s="34"/>
      <c r="G600" s="34"/>
      <c r="H600" s="34"/>
      <c r="I600" s="34"/>
      <c r="J600" s="317" t="s">
        <v>1295</v>
      </c>
      <c r="K600" s="34" t="str">
        <f>+K595</f>
        <v>Usado</v>
      </c>
      <c r="L600" s="34">
        <v>1</v>
      </c>
      <c r="M600" s="34"/>
      <c r="N600" s="34"/>
      <c r="O600" s="34" t="str">
        <f>+C591</f>
        <v>TRIAJE</v>
      </c>
      <c r="P600" s="34"/>
      <c r="W600" s="196">
        <v>1000</v>
      </c>
      <c r="X600" s="197">
        <f t="shared" si="81"/>
        <v>1000</v>
      </c>
      <c r="Y600"/>
      <c r="Z600"/>
      <c r="AA600"/>
      <c r="AB600"/>
      <c r="AC600"/>
      <c r="AD600"/>
      <c r="AE600"/>
      <c r="AF600"/>
      <c r="AG600"/>
      <c r="AH600"/>
      <c r="AI600"/>
      <c r="AJ600"/>
      <c r="AK600"/>
      <c r="AL600"/>
      <c r="AM600"/>
      <c r="AN600"/>
      <c r="AO600"/>
      <c r="AP600"/>
      <c r="AQ600"/>
      <c r="AR600"/>
      <c r="AS600"/>
      <c r="AT600"/>
      <c r="AU600"/>
      <c r="AV600"/>
      <c r="AW600"/>
      <c r="AX600"/>
      <c r="AY600"/>
      <c r="AZ600"/>
      <c r="BA600"/>
      <c r="BB600"/>
      <c r="BC600" s="66"/>
    </row>
    <row r="601" spans="1:55" s="35" customFormat="1">
      <c r="A601"/>
      <c r="C601" s="38" t="s">
        <v>1732</v>
      </c>
      <c r="D601" s="36" t="str">
        <f t="shared" si="82"/>
        <v>4.1.1.4.01</v>
      </c>
      <c r="E601" s="34" t="s">
        <v>1307</v>
      </c>
      <c r="F601" s="34"/>
      <c r="G601" s="34"/>
      <c r="H601" s="34"/>
      <c r="I601" s="34"/>
      <c r="J601" s="317" t="s">
        <v>388</v>
      </c>
      <c r="K601" s="34" t="str">
        <f>+K595</f>
        <v>Usado</v>
      </c>
      <c r="L601" s="34">
        <v>1</v>
      </c>
      <c r="M601" s="34"/>
      <c r="N601" s="34"/>
      <c r="O601" s="34" t="str">
        <f>+C591</f>
        <v>TRIAJE</v>
      </c>
      <c r="P601" s="34"/>
      <c r="W601" s="196">
        <v>3000</v>
      </c>
      <c r="X601" s="197">
        <f t="shared" si="81"/>
        <v>3000</v>
      </c>
      <c r="Y601"/>
      <c r="Z601"/>
      <c r="AA601"/>
      <c r="AB601"/>
      <c r="AC601"/>
      <c r="AD601"/>
      <c r="AE601"/>
      <c r="AF601"/>
      <c r="AG601"/>
      <c r="AH601"/>
      <c r="AI601"/>
      <c r="AJ601"/>
      <c r="AK601"/>
      <c r="AL601"/>
      <c r="AM601"/>
      <c r="AN601"/>
      <c r="AO601"/>
      <c r="AP601"/>
      <c r="AQ601"/>
      <c r="AR601"/>
      <c r="AS601"/>
      <c r="AT601"/>
      <c r="AU601"/>
      <c r="AV601"/>
      <c r="AW601"/>
      <c r="AX601"/>
      <c r="AY601"/>
      <c r="AZ601"/>
      <c r="BA601"/>
      <c r="BB601"/>
      <c r="BC601" s="66"/>
    </row>
    <row r="602" spans="1:55" ht="29.25" thickBot="1">
      <c r="B602" s="35"/>
      <c r="C602" s="38" t="s">
        <v>1733</v>
      </c>
      <c r="D602" s="36" t="str">
        <f t="shared" si="82"/>
        <v>4.1.1.4.01</v>
      </c>
      <c r="E602" s="34" t="s">
        <v>1309</v>
      </c>
      <c r="F602" s="34"/>
      <c r="G602" s="34"/>
      <c r="H602" s="34"/>
      <c r="I602" s="34"/>
      <c r="J602" s="317" t="s">
        <v>1310</v>
      </c>
      <c r="K602" s="34" t="str">
        <f>+K597</f>
        <v>Usado</v>
      </c>
      <c r="L602" s="34">
        <v>1</v>
      </c>
      <c r="M602" s="34"/>
      <c r="N602" s="34"/>
      <c r="O602" s="34" t="str">
        <f>+C591</f>
        <v>TRIAJE</v>
      </c>
      <c r="P602" s="34"/>
      <c r="Q602" s="35"/>
      <c r="R602" s="35"/>
      <c r="S602" s="35"/>
      <c r="T602" s="35"/>
      <c r="U602" s="35"/>
      <c r="V602" s="35"/>
      <c r="W602" s="196">
        <v>1500</v>
      </c>
      <c r="X602" s="197">
        <f t="shared" si="81"/>
        <v>1500</v>
      </c>
    </row>
    <row r="603" spans="1:55" s="146" customFormat="1" ht="29.25" thickBot="1">
      <c r="A603" s="144"/>
      <c r="B603" s="141"/>
      <c r="C603" s="375" t="s">
        <v>1311</v>
      </c>
      <c r="D603" s="375"/>
      <c r="E603" s="375"/>
      <c r="F603" s="375"/>
      <c r="G603" s="375"/>
      <c r="H603" s="375"/>
      <c r="I603" s="375"/>
      <c r="J603" s="375"/>
      <c r="K603" s="375"/>
      <c r="L603" s="375"/>
      <c r="M603" s="375"/>
      <c r="N603" s="375"/>
      <c r="O603" s="375"/>
      <c r="P603" s="375"/>
      <c r="Q603" s="141"/>
      <c r="R603" s="141"/>
      <c r="S603" s="141"/>
      <c r="T603" s="141"/>
      <c r="U603" s="141"/>
      <c r="V603" s="141"/>
      <c r="W603" s="142"/>
      <c r="X603" s="143">
        <f t="shared" si="81"/>
        <v>0</v>
      </c>
      <c r="Y603" s="144"/>
      <c r="Z603" s="144"/>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5"/>
    </row>
    <row r="604" spans="1:55" s="96" customFormat="1">
      <c r="A604" s="99"/>
      <c r="B604" s="98"/>
      <c r="C604" s="160" t="s">
        <v>1734</v>
      </c>
      <c r="D604" s="161" t="str">
        <f>+D602</f>
        <v>4.1.1.4.01</v>
      </c>
      <c r="E604" s="97" t="e">
        <f>+E596</f>
        <v>#REF!</v>
      </c>
      <c r="F604" s="97"/>
      <c r="G604" s="97"/>
      <c r="H604" s="97"/>
      <c r="I604" s="97"/>
      <c r="J604" s="97" t="str">
        <f>+J596</f>
        <v>Gris</v>
      </c>
      <c r="K604" s="97" t="str">
        <f>+K595</f>
        <v>Usado</v>
      </c>
      <c r="L604" s="97">
        <v>1</v>
      </c>
      <c r="M604" s="97"/>
      <c r="N604" s="97"/>
      <c r="O604" s="97" t="str">
        <f>+C603</f>
        <v>AREA DE CURA</v>
      </c>
      <c r="P604" s="97"/>
      <c r="Q604" s="98"/>
      <c r="R604" s="98"/>
      <c r="S604" s="98"/>
      <c r="T604" s="98"/>
      <c r="U604" s="98"/>
      <c r="V604" s="98"/>
      <c r="W604" s="162"/>
      <c r="X604" s="163">
        <f t="shared" si="81"/>
        <v>0</v>
      </c>
      <c r="Y604" s="99"/>
      <c r="Z604" s="99"/>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101"/>
    </row>
    <row r="605" spans="1:55" s="35" customFormat="1">
      <c r="A605"/>
      <c r="C605" s="38" t="s">
        <v>1735</v>
      </c>
      <c r="D605" s="36" t="str">
        <f>+D597</f>
        <v>4.1.1.4.01</v>
      </c>
      <c r="E605" s="34" t="str">
        <f>+E601</f>
        <v>Zafacon Grande</v>
      </c>
      <c r="F605" s="34"/>
      <c r="G605" s="34"/>
      <c r="H605" s="34"/>
      <c r="I605" s="34"/>
      <c r="J605" s="317" t="s">
        <v>868</v>
      </c>
      <c r="K605" s="34" t="str">
        <f>+K598</f>
        <v>Usado</v>
      </c>
      <c r="L605" s="34">
        <v>1</v>
      </c>
      <c r="M605" s="34"/>
      <c r="N605" s="34"/>
      <c r="O605" s="34" t="str">
        <f>+C603</f>
        <v>AREA DE CURA</v>
      </c>
      <c r="P605" s="34"/>
      <c r="W605" s="196">
        <v>3000</v>
      </c>
      <c r="X605" s="197">
        <f t="shared" si="81"/>
        <v>3000</v>
      </c>
      <c r="Y605"/>
      <c r="Z605"/>
      <c r="AA605"/>
      <c r="AB605"/>
      <c r="AC605"/>
      <c r="AD605"/>
      <c r="AE605"/>
      <c r="AF605"/>
      <c r="AG605"/>
      <c r="AH605"/>
      <c r="AI605"/>
      <c r="AJ605"/>
      <c r="AK605"/>
      <c r="AL605"/>
      <c r="AM605"/>
      <c r="AN605"/>
      <c r="AO605"/>
      <c r="AP605"/>
      <c r="AQ605"/>
      <c r="AR605"/>
      <c r="AS605"/>
      <c r="AT605"/>
      <c r="AU605"/>
      <c r="AV605"/>
      <c r="AW605"/>
      <c r="AX605"/>
      <c r="AY605"/>
      <c r="AZ605"/>
      <c r="BA605"/>
      <c r="BB605"/>
      <c r="BC605" s="66"/>
    </row>
    <row r="606" spans="1:55" s="35" customFormat="1">
      <c r="A606"/>
      <c r="C606" s="38" t="s">
        <v>1736</v>
      </c>
      <c r="D606" s="36" t="str">
        <f>+D604</f>
        <v>4.1.1.4.01</v>
      </c>
      <c r="E606" s="34" t="str">
        <f>+E597</f>
        <v>Mesa para utencilios Medicos</v>
      </c>
      <c r="F606" s="34"/>
      <c r="G606" s="34"/>
      <c r="H606" s="34"/>
      <c r="I606" s="34"/>
      <c r="J606" s="317" t="str">
        <f>+J598</f>
        <v>Blanco</v>
      </c>
      <c r="K606" s="34" t="str">
        <f>+K604</f>
        <v>Usado</v>
      </c>
      <c r="L606" s="34">
        <v>1</v>
      </c>
      <c r="M606" s="34"/>
      <c r="N606" s="34"/>
      <c r="O606" s="34" t="str">
        <f>+C603</f>
        <v>AREA DE CURA</v>
      </c>
      <c r="P606" s="34"/>
      <c r="W606" s="196">
        <v>3500</v>
      </c>
      <c r="X606" s="197">
        <f t="shared" si="81"/>
        <v>3500</v>
      </c>
      <c r="Y606"/>
      <c r="Z606"/>
      <c r="AA606"/>
      <c r="AB606"/>
      <c r="AC606"/>
      <c r="AD606"/>
      <c r="AE606"/>
      <c r="AF606"/>
      <c r="AG606"/>
      <c r="AH606"/>
      <c r="AI606"/>
      <c r="AJ606"/>
      <c r="AK606"/>
      <c r="AL606"/>
      <c r="AM606"/>
      <c r="AN606"/>
      <c r="AO606"/>
      <c r="AP606"/>
      <c r="AQ606"/>
      <c r="AR606"/>
      <c r="AS606"/>
      <c r="AT606"/>
      <c r="AU606"/>
      <c r="AV606"/>
      <c r="AW606"/>
      <c r="AX606"/>
      <c r="AY606"/>
      <c r="AZ606"/>
      <c r="BA606"/>
      <c r="BB606"/>
      <c r="BC606" s="66"/>
    </row>
    <row r="607" spans="1:55" s="35" customFormat="1">
      <c r="A607"/>
      <c r="C607" s="38" t="s">
        <v>1737</v>
      </c>
      <c r="D607" s="36" t="str">
        <f>+D605</f>
        <v>4.1.1.4.01</v>
      </c>
      <c r="E607" s="34" t="s">
        <v>1312</v>
      </c>
      <c r="F607" s="34"/>
      <c r="G607" s="34"/>
      <c r="H607" s="34"/>
      <c r="I607" s="34"/>
      <c r="J607" s="317" t="s">
        <v>1313</v>
      </c>
      <c r="K607" s="34" t="str">
        <f>+K604</f>
        <v>Usado</v>
      </c>
      <c r="L607" s="34">
        <v>1</v>
      </c>
      <c r="M607" s="34"/>
      <c r="N607" s="34"/>
      <c r="O607" s="34" t="str">
        <f>+C603</f>
        <v>AREA DE CURA</v>
      </c>
      <c r="P607" s="34"/>
      <c r="W607" s="196">
        <v>1200</v>
      </c>
      <c r="X607" s="197">
        <f t="shared" si="81"/>
        <v>1200</v>
      </c>
      <c r="Y607"/>
      <c r="Z607"/>
      <c r="AA607"/>
      <c r="AB607"/>
      <c r="AC607"/>
      <c r="AD607"/>
      <c r="AE607"/>
      <c r="AF607"/>
      <c r="AG607"/>
      <c r="AH607"/>
      <c r="AI607"/>
      <c r="AJ607"/>
      <c r="AK607"/>
      <c r="AL607"/>
      <c r="AM607"/>
      <c r="AN607"/>
      <c r="AO607"/>
      <c r="AP607"/>
      <c r="AQ607"/>
      <c r="AR607"/>
      <c r="AS607"/>
      <c r="AT607"/>
      <c r="AU607"/>
      <c r="AV607"/>
      <c r="AW607"/>
      <c r="AX607"/>
      <c r="AY607"/>
      <c r="AZ607"/>
      <c r="BA607"/>
      <c r="BB607"/>
      <c r="BC607" s="66"/>
    </row>
    <row r="608" spans="1:55" s="35" customFormat="1">
      <c r="A608"/>
      <c r="C608" s="38" t="s">
        <v>1738</v>
      </c>
      <c r="D608" s="36" t="str">
        <f>+D606</f>
        <v>4.1.1.4.01</v>
      </c>
      <c r="E608" s="34" t="s">
        <v>660</v>
      </c>
      <c r="F608" s="34"/>
      <c r="G608" s="34"/>
      <c r="H608" s="34"/>
      <c r="I608" s="34"/>
      <c r="J608" s="317" t="str">
        <f>+J609</f>
        <v>MetaL</v>
      </c>
      <c r="K608" s="34" t="str">
        <f>+K605</f>
        <v>Usado</v>
      </c>
      <c r="L608" s="34">
        <v>1</v>
      </c>
      <c r="M608" s="34"/>
      <c r="N608" s="34"/>
      <c r="O608" s="34" t="str">
        <f>+O604</f>
        <v>AREA DE CURA</v>
      </c>
      <c r="P608" s="34"/>
      <c r="W608" s="196">
        <v>1300</v>
      </c>
      <c r="X608" s="197">
        <f t="shared" si="81"/>
        <v>1300</v>
      </c>
      <c r="Y608"/>
      <c r="Z608"/>
      <c r="AA608"/>
      <c r="AB608"/>
      <c r="AC608"/>
      <c r="AD608"/>
      <c r="AE608"/>
      <c r="AF608"/>
      <c r="AG608"/>
      <c r="AH608"/>
      <c r="AI608"/>
      <c r="AJ608"/>
      <c r="AK608"/>
      <c r="AL608"/>
      <c r="AM608"/>
      <c r="AN608"/>
      <c r="AO608"/>
      <c r="AP608"/>
      <c r="AQ608"/>
      <c r="AR608"/>
      <c r="AS608"/>
      <c r="AT608"/>
      <c r="AU608"/>
      <c r="AV608"/>
      <c r="AW608"/>
      <c r="AX608"/>
      <c r="AY608"/>
      <c r="AZ608"/>
      <c r="BA608"/>
      <c r="BB608"/>
      <c r="BC608" s="66"/>
    </row>
    <row r="609" spans="1:55" s="58" customFormat="1" ht="29.25" thickBot="1">
      <c r="A609"/>
      <c r="B609" s="35"/>
      <c r="C609" s="38" t="s">
        <v>1739</v>
      </c>
      <c r="D609" s="36" t="str">
        <f>+D607</f>
        <v>4.1.1.4.01</v>
      </c>
      <c r="E609" s="34" t="s">
        <v>1314</v>
      </c>
      <c r="F609" s="34"/>
      <c r="G609" s="34"/>
      <c r="H609" s="34"/>
      <c r="I609" s="34"/>
      <c r="J609" s="317" t="str">
        <f>+J607</f>
        <v>MetaL</v>
      </c>
      <c r="K609" s="34" t="str">
        <f>+K605</f>
        <v>Usado</v>
      </c>
      <c r="L609" s="34">
        <v>1</v>
      </c>
      <c r="M609" s="34"/>
      <c r="N609" s="34"/>
      <c r="O609" s="34" t="str">
        <f>+O604</f>
        <v>AREA DE CURA</v>
      </c>
      <c r="P609" s="34"/>
      <c r="Q609" s="35"/>
      <c r="R609" s="35"/>
      <c r="S609" s="35"/>
      <c r="T609" s="35"/>
      <c r="U609" s="35"/>
      <c r="V609" s="35"/>
      <c r="W609" s="196">
        <v>2500</v>
      </c>
      <c r="X609" s="197">
        <f t="shared" si="81"/>
        <v>2500</v>
      </c>
      <c r="Y609"/>
      <c r="Z609"/>
      <c r="AA609"/>
      <c r="AB609"/>
      <c r="AC609"/>
      <c r="AD609"/>
      <c r="AE609"/>
      <c r="AF609"/>
      <c r="AG609"/>
      <c r="AH609"/>
      <c r="AI609"/>
      <c r="AJ609"/>
      <c r="AK609"/>
      <c r="AL609"/>
      <c r="AM609"/>
      <c r="AN609"/>
      <c r="AO609"/>
      <c r="AP609"/>
      <c r="AQ609"/>
      <c r="AR609"/>
      <c r="AS609"/>
      <c r="AT609"/>
      <c r="AU609"/>
      <c r="AV609"/>
      <c r="AW609"/>
      <c r="AX609"/>
      <c r="AY609"/>
      <c r="AZ609"/>
      <c r="BA609"/>
      <c r="BB609"/>
      <c r="BC609" s="77"/>
    </row>
    <row r="610" spans="1:55" s="146" customFormat="1" ht="29.25" thickBot="1">
      <c r="A610" s="144"/>
      <c r="B610" s="141"/>
      <c r="C610" s="375" t="s">
        <v>1315</v>
      </c>
      <c r="D610" s="375"/>
      <c r="E610" s="375"/>
      <c r="F610" s="375"/>
      <c r="G610" s="375"/>
      <c r="H610" s="375"/>
      <c r="I610" s="375"/>
      <c r="J610" s="375"/>
      <c r="K610" s="375"/>
      <c r="L610" s="375"/>
      <c r="M610" s="375"/>
      <c r="N610" s="375"/>
      <c r="O610" s="375"/>
      <c r="P610" s="375"/>
      <c r="Q610" s="141"/>
      <c r="R610" s="141"/>
      <c r="S610" s="141"/>
      <c r="T610" s="141"/>
      <c r="U610" s="141"/>
      <c r="V610" s="141"/>
      <c r="W610" s="142"/>
      <c r="X610" s="143">
        <f t="shared" si="81"/>
        <v>0</v>
      </c>
      <c r="Y610" s="144"/>
      <c r="Z610" s="144"/>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5"/>
    </row>
    <row r="611" spans="1:55" s="59" customFormat="1" ht="30.75" customHeight="1">
      <c r="A611"/>
      <c r="B611" s="35"/>
      <c r="C611" s="38" t="s">
        <v>1740</v>
      </c>
      <c r="D611" s="36" t="str">
        <f>+D609</f>
        <v>4.1.1.4.01</v>
      </c>
      <c r="E611" s="34" t="s">
        <v>1316</v>
      </c>
      <c r="F611" s="34"/>
      <c r="G611" s="34"/>
      <c r="H611" s="34"/>
      <c r="I611" s="34"/>
      <c r="J611" s="317" t="s">
        <v>666</v>
      </c>
      <c r="K611" s="34" t="str">
        <f>+K604</f>
        <v>Usado</v>
      </c>
      <c r="L611" s="34">
        <v>3</v>
      </c>
      <c r="M611" s="34"/>
      <c r="N611" s="34"/>
      <c r="O611" s="34" t="str">
        <f>+C610</f>
        <v>NEBULIZACION</v>
      </c>
      <c r="P611" s="34"/>
      <c r="Q611" s="35"/>
      <c r="R611" s="35"/>
      <c r="S611" s="35"/>
      <c r="T611" s="35"/>
      <c r="U611" s="35"/>
      <c r="V611" s="35"/>
      <c r="W611" s="196">
        <v>4500</v>
      </c>
      <c r="X611" s="197">
        <f t="shared" si="81"/>
        <v>13500</v>
      </c>
      <c r="Y611"/>
      <c r="Z611"/>
      <c r="AA611"/>
      <c r="AB611"/>
      <c r="AC611"/>
      <c r="AD611"/>
      <c r="AE611"/>
      <c r="AF611"/>
      <c r="AG611"/>
      <c r="AH611"/>
      <c r="AI611"/>
      <c r="AJ611"/>
      <c r="AK611"/>
      <c r="AL611"/>
      <c r="AM611"/>
      <c r="AN611"/>
      <c r="AO611"/>
      <c r="AP611"/>
      <c r="AQ611"/>
      <c r="AR611"/>
      <c r="AS611"/>
      <c r="AT611"/>
      <c r="AU611"/>
      <c r="AV611"/>
      <c r="AW611"/>
      <c r="AX611"/>
      <c r="AY611"/>
      <c r="AZ611"/>
      <c r="BA611"/>
      <c r="BB611"/>
      <c r="BC611" s="76"/>
    </row>
    <row r="612" spans="1:55" s="35" customFormat="1">
      <c r="A612"/>
      <c r="C612" s="38" t="s">
        <v>1741</v>
      </c>
      <c r="D612" s="36" t="str">
        <f>+D606</f>
        <v>4.1.1.4.01</v>
      </c>
      <c r="E612" s="34" t="str">
        <f>+E606</f>
        <v>Mesa para utencilios Medicos</v>
      </c>
      <c r="F612" s="34"/>
      <c r="G612" s="34"/>
      <c r="H612" s="34"/>
      <c r="I612" s="34"/>
      <c r="J612" s="317" t="str">
        <f>+J607</f>
        <v>MetaL</v>
      </c>
      <c r="K612" s="34" t="str">
        <f>+K607</f>
        <v>Usado</v>
      </c>
      <c r="L612" s="34">
        <v>1</v>
      </c>
      <c r="M612" s="34"/>
      <c r="N612" s="34"/>
      <c r="O612" s="34" t="str">
        <f>+C610</f>
        <v>NEBULIZACION</v>
      </c>
      <c r="P612" s="34"/>
      <c r="W612" s="196">
        <v>4000</v>
      </c>
      <c r="X612" s="197">
        <f t="shared" si="81"/>
        <v>4000</v>
      </c>
      <c r="Y612"/>
      <c r="Z612"/>
      <c r="AA612"/>
      <c r="AB612"/>
      <c r="AC612"/>
      <c r="AD612"/>
      <c r="AE612"/>
      <c r="AF612"/>
      <c r="AG612"/>
      <c r="AH612"/>
      <c r="AI612"/>
      <c r="AJ612"/>
      <c r="AK612"/>
      <c r="AL612"/>
      <c r="AM612"/>
      <c r="AN612"/>
      <c r="AO612"/>
      <c r="AP612"/>
      <c r="AQ612"/>
      <c r="AR612"/>
      <c r="AS612"/>
      <c r="AT612"/>
      <c r="AU612"/>
      <c r="AV612"/>
      <c r="AW612"/>
      <c r="AX612"/>
      <c r="AY612"/>
      <c r="AZ612"/>
      <c r="BA612"/>
      <c r="BB612"/>
      <c r="BC612" s="66"/>
    </row>
    <row r="613" spans="1:55" s="58" customFormat="1" ht="29.25" thickBot="1">
      <c r="A613"/>
      <c r="B613" s="35"/>
      <c r="C613" s="38" t="s">
        <v>1742</v>
      </c>
      <c r="D613" s="36" t="str">
        <f>+D611</f>
        <v>4.1.1.4.01</v>
      </c>
      <c r="E613" s="34" t="s">
        <v>1307</v>
      </c>
      <c r="F613" s="34"/>
      <c r="G613" s="34"/>
      <c r="H613" s="34"/>
      <c r="I613" s="34"/>
      <c r="J613" s="317" t="str">
        <f>+J612</f>
        <v>MetaL</v>
      </c>
      <c r="K613" s="34" t="str">
        <f>+K612</f>
        <v>Usado</v>
      </c>
      <c r="L613" s="34">
        <v>1</v>
      </c>
      <c r="M613" s="34"/>
      <c r="N613" s="34"/>
      <c r="O613" s="34" t="str">
        <f>+C610</f>
        <v>NEBULIZACION</v>
      </c>
      <c r="P613" s="34"/>
      <c r="Q613" s="35"/>
      <c r="R613" s="35"/>
      <c r="S613" s="35"/>
      <c r="T613" s="35"/>
      <c r="U613" s="35"/>
      <c r="V613" s="35"/>
      <c r="W613" s="196">
        <v>3000</v>
      </c>
      <c r="X613" s="197">
        <f t="shared" si="81"/>
        <v>3000</v>
      </c>
      <c r="Y613"/>
      <c r="Z613"/>
      <c r="AA613"/>
      <c r="AB613"/>
      <c r="AC613"/>
      <c r="AD613"/>
      <c r="AE613"/>
      <c r="AF613"/>
      <c r="AG613"/>
      <c r="AH613"/>
      <c r="AI613"/>
      <c r="AJ613"/>
      <c r="AK613"/>
      <c r="AL613"/>
      <c r="AM613"/>
      <c r="AN613"/>
      <c r="AO613"/>
      <c r="AP613"/>
      <c r="AQ613"/>
      <c r="AR613"/>
      <c r="AS613"/>
      <c r="AT613"/>
      <c r="AU613"/>
      <c r="AV613"/>
      <c r="AW613"/>
      <c r="AX613"/>
      <c r="AY613"/>
      <c r="AZ613"/>
      <c r="BA613"/>
      <c r="BB613"/>
      <c r="BC613" s="77"/>
    </row>
    <row r="614" spans="1:55" s="146" customFormat="1" ht="29.25" thickBot="1">
      <c r="A614" s="144"/>
      <c r="B614" s="141"/>
      <c r="C614" s="375" t="s">
        <v>1317</v>
      </c>
      <c r="D614" s="375"/>
      <c r="E614" s="375"/>
      <c r="F614" s="375"/>
      <c r="G614" s="375"/>
      <c r="H614" s="375"/>
      <c r="I614" s="375"/>
      <c r="J614" s="375"/>
      <c r="K614" s="375"/>
      <c r="L614" s="375"/>
      <c r="M614" s="375"/>
      <c r="N614" s="375"/>
      <c r="O614" s="375"/>
      <c r="P614" s="375"/>
      <c r="Q614" s="141"/>
      <c r="R614" s="141"/>
      <c r="S614" s="141"/>
      <c r="T614" s="141"/>
      <c r="U614" s="141"/>
      <c r="V614" s="141"/>
      <c r="W614" s="142"/>
      <c r="X614" s="143">
        <f t="shared" si="81"/>
        <v>0</v>
      </c>
      <c r="Y614" s="144"/>
      <c r="Z614" s="14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5"/>
    </row>
    <row r="615" spans="1:55" s="59" customFormat="1">
      <c r="A615"/>
      <c r="B615" s="35"/>
      <c r="C615" s="38" t="s">
        <v>1758</v>
      </c>
      <c r="D615" s="36" t="s">
        <v>60</v>
      </c>
      <c r="E615" s="34" t="s">
        <v>659</v>
      </c>
      <c r="F615" s="34"/>
      <c r="G615" s="34"/>
      <c r="H615" s="34"/>
      <c r="I615" s="34"/>
      <c r="J615" s="317" t="str">
        <f>+J592</f>
        <v>Negro</v>
      </c>
      <c r="K615" s="34" t="str">
        <f>+K596</f>
        <v>Usado</v>
      </c>
      <c r="L615" s="34">
        <f>+L605</f>
        <v>1</v>
      </c>
      <c r="M615" s="34"/>
      <c r="N615" s="34"/>
      <c r="O615" s="34" t="str">
        <f>+C614</f>
        <v>TOMA DE MUESTRA</v>
      </c>
      <c r="P615" s="34"/>
      <c r="Q615" s="35"/>
      <c r="R615" s="35"/>
      <c r="S615" s="35"/>
      <c r="T615" s="35"/>
      <c r="U615" s="35"/>
      <c r="V615" s="35"/>
      <c r="W615" s="196">
        <v>4500</v>
      </c>
      <c r="X615" s="197">
        <f t="shared" si="81"/>
        <v>4500</v>
      </c>
      <c r="Y615"/>
      <c r="Z615"/>
      <c r="AA615"/>
      <c r="AB615"/>
      <c r="AC615"/>
      <c r="AD615"/>
      <c r="AE615"/>
      <c r="AF615"/>
      <c r="AG615"/>
      <c r="AH615"/>
      <c r="AI615"/>
      <c r="AJ615"/>
      <c r="AK615"/>
      <c r="AL615"/>
      <c r="AM615"/>
      <c r="AN615"/>
      <c r="AO615"/>
      <c r="AP615"/>
      <c r="AQ615"/>
      <c r="AR615"/>
      <c r="AS615"/>
      <c r="AT615"/>
      <c r="AU615"/>
      <c r="AV615"/>
      <c r="AW615"/>
      <c r="AX615"/>
      <c r="AY615"/>
      <c r="AZ615"/>
      <c r="BA615"/>
      <c r="BB615"/>
      <c r="BC615" s="76"/>
    </row>
    <row r="616" spans="1:55" s="35" customFormat="1">
      <c r="A616"/>
      <c r="C616" s="38" t="s">
        <v>1759</v>
      </c>
      <c r="D616" s="36" t="s">
        <v>60</v>
      </c>
      <c r="E616" s="34" t="str">
        <f>+E613</f>
        <v>Zafacon Grande</v>
      </c>
      <c r="F616" s="34"/>
      <c r="G616" s="34"/>
      <c r="H616" s="34"/>
      <c r="I616" s="34"/>
      <c r="J616" s="317" t="s">
        <v>868</v>
      </c>
      <c r="K616" s="34" t="str">
        <f>+K605</f>
        <v>Usado</v>
      </c>
      <c r="L616" s="34">
        <v>1</v>
      </c>
      <c r="M616" s="34"/>
      <c r="N616" s="34"/>
      <c r="O616" s="34" t="str">
        <f>+C614</f>
        <v>TOMA DE MUESTRA</v>
      </c>
      <c r="P616" s="34"/>
      <c r="W616" s="196">
        <v>3000</v>
      </c>
      <c r="X616" s="197">
        <f t="shared" si="81"/>
        <v>3000</v>
      </c>
      <c r="Y616"/>
      <c r="Z616"/>
      <c r="AA616"/>
      <c r="AB616"/>
      <c r="AC616"/>
      <c r="AD616"/>
      <c r="AE616"/>
      <c r="AF616"/>
      <c r="AG616"/>
      <c r="AH616"/>
      <c r="AI616"/>
      <c r="AJ616"/>
      <c r="AK616"/>
      <c r="AL616"/>
      <c r="AM616"/>
      <c r="AN616"/>
      <c r="AO616"/>
      <c r="AP616"/>
      <c r="AQ616"/>
      <c r="AR616"/>
      <c r="AS616"/>
      <c r="AT616"/>
      <c r="AU616"/>
      <c r="AV616"/>
      <c r="AW616"/>
      <c r="AX616"/>
      <c r="AY616"/>
      <c r="AZ616"/>
      <c r="BA616"/>
      <c r="BB616"/>
      <c r="BC616" s="66"/>
    </row>
    <row r="617" spans="1:55" s="35" customFormat="1">
      <c r="A617"/>
      <c r="C617" s="38" t="s">
        <v>1760</v>
      </c>
      <c r="D617" s="36" t="str">
        <f t="shared" ref="D617:D625" si="83">+D615</f>
        <v>4.1.1.4.01</v>
      </c>
      <c r="E617" s="34" t="s">
        <v>1244</v>
      </c>
      <c r="F617" s="34"/>
      <c r="G617" s="34"/>
      <c r="H617" s="34"/>
      <c r="I617" s="34"/>
      <c r="J617" s="317" t="str">
        <f>+J615</f>
        <v>Negro</v>
      </c>
      <c r="K617" s="34" t="str">
        <f>+K598</f>
        <v>Usado</v>
      </c>
      <c r="L617" s="34">
        <v>1</v>
      </c>
      <c r="M617" s="34"/>
      <c r="N617" s="34"/>
      <c r="O617" s="34" t="str">
        <f>+O615</f>
        <v>TOMA DE MUESTRA</v>
      </c>
      <c r="P617" s="34"/>
      <c r="W617" s="196">
        <v>2500</v>
      </c>
      <c r="X617" s="197">
        <f t="shared" si="81"/>
        <v>2500</v>
      </c>
      <c r="Y617"/>
      <c r="Z617"/>
      <c r="AA617"/>
      <c r="AB617"/>
      <c r="AC617"/>
      <c r="AD617"/>
      <c r="AE617"/>
      <c r="AF617"/>
      <c r="AG617"/>
      <c r="AH617"/>
      <c r="AI617"/>
      <c r="AJ617"/>
      <c r="AK617"/>
      <c r="AL617"/>
      <c r="AM617"/>
      <c r="AN617"/>
      <c r="AO617"/>
      <c r="AP617"/>
      <c r="AQ617"/>
      <c r="AR617"/>
      <c r="AS617"/>
      <c r="AT617"/>
      <c r="AU617"/>
      <c r="AV617"/>
      <c r="AW617"/>
      <c r="AX617"/>
      <c r="AY617"/>
      <c r="AZ617"/>
      <c r="BA617"/>
      <c r="BB617"/>
      <c r="BC617" s="66"/>
    </row>
    <row r="618" spans="1:55" s="35" customFormat="1">
      <c r="A618"/>
      <c r="C618" s="38" t="s">
        <v>1761</v>
      </c>
      <c r="D618" s="36" t="str">
        <f t="shared" si="83"/>
        <v>4.1.1.4.01</v>
      </c>
      <c r="E618" s="34" t="s">
        <v>1318</v>
      </c>
      <c r="F618" s="34"/>
      <c r="G618" s="34"/>
      <c r="H618" s="34"/>
      <c r="I618" s="34"/>
      <c r="J618" s="317" t="str">
        <f>+J615</f>
        <v>Negro</v>
      </c>
      <c r="K618" s="34" t="str">
        <f>+K607</f>
        <v>Usado</v>
      </c>
      <c r="L618" s="34">
        <v>1</v>
      </c>
      <c r="M618" s="34"/>
      <c r="N618" s="34"/>
      <c r="O618" s="34" t="str">
        <f>+O615</f>
        <v>TOMA DE MUESTRA</v>
      </c>
      <c r="P618" s="34"/>
      <c r="W618" s="196">
        <v>1200</v>
      </c>
      <c r="X618" s="197">
        <f t="shared" si="81"/>
        <v>1200</v>
      </c>
      <c r="Y618"/>
      <c r="Z618"/>
      <c r="AA618"/>
      <c r="AB618"/>
      <c r="AC618"/>
      <c r="AD618"/>
      <c r="AE618"/>
      <c r="AF618"/>
      <c r="AG618"/>
      <c r="AH618"/>
      <c r="AI618"/>
      <c r="AJ618"/>
      <c r="AK618"/>
      <c r="AL618"/>
      <c r="AM618"/>
      <c r="AN618"/>
      <c r="AO618"/>
      <c r="AP618"/>
      <c r="AQ618"/>
      <c r="AR618"/>
      <c r="AS618"/>
      <c r="AT618"/>
      <c r="AU618"/>
      <c r="AV618"/>
      <c r="AW618"/>
      <c r="AX618"/>
      <c r="AY618"/>
      <c r="AZ618"/>
      <c r="BA618"/>
      <c r="BB618"/>
      <c r="BC618" s="66"/>
    </row>
    <row r="619" spans="1:55" s="35" customFormat="1">
      <c r="A619"/>
      <c r="C619" s="38" t="s">
        <v>1762</v>
      </c>
      <c r="D619" s="36" t="str">
        <f t="shared" si="83"/>
        <v>4.1.1.4.01</v>
      </c>
      <c r="E619" s="34" t="str">
        <f>+E592</f>
        <v>Computadora Completa</v>
      </c>
      <c r="F619" s="34"/>
      <c r="G619" s="34" t="str">
        <f>+G592</f>
        <v>DELL</v>
      </c>
      <c r="H619" s="34"/>
      <c r="I619" s="34"/>
      <c r="J619" s="317" t="str">
        <f>+J615</f>
        <v>Negro</v>
      </c>
      <c r="K619" s="34" t="str">
        <f>+K606</f>
        <v>Usado</v>
      </c>
      <c r="L619" s="34">
        <v>2</v>
      </c>
      <c r="M619" s="34"/>
      <c r="N619" s="34"/>
      <c r="O619" s="34" t="str">
        <f t="shared" ref="O619:O624" si="84">+O615</f>
        <v>TOMA DE MUESTRA</v>
      </c>
      <c r="P619" s="34"/>
      <c r="W619" s="196">
        <v>15000</v>
      </c>
      <c r="X619" s="197">
        <f t="shared" si="81"/>
        <v>30000</v>
      </c>
      <c r="Y619"/>
      <c r="Z619"/>
      <c r="AA619"/>
      <c r="AB619"/>
      <c r="AC619"/>
      <c r="AD619"/>
      <c r="AE619"/>
      <c r="AF619"/>
      <c r="AG619"/>
      <c r="AH619"/>
      <c r="AI619"/>
      <c r="AJ619"/>
      <c r="AK619"/>
      <c r="AL619"/>
      <c r="AM619"/>
      <c r="AN619"/>
      <c r="AO619"/>
      <c r="AP619"/>
      <c r="AQ619"/>
      <c r="AR619"/>
      <c r="AS619"/>
      <c r="AT619"/>
      <c r="AU619"/>
      <c r="AV619"/>
      <c r="AW619"/>
      <c r="AX619"/>
      <c r="AY619"/>
      <c r="AZ619"/>
      <c r="BA619"/>
      <c r="BB619"/>
      <c r="BC619" s="66"/>
    </row>
    <row r="620" spans="1:55" s="35" customFormat="1">
      <c r="A620"/>
      <c r="C620" s="38" t="s">
        <v>1763</v>
      </c>
      <c r="D620" s="36" t="str">
        <f t="shared" si="83"/>
        <v>4.1.1.4.01</v>
      </c>
      <c r="E620" s="34" t="s">
        <v>1319</v>
      </c>
      <c r="F620" s="34"/>
      <c r="G620" s="34"/>
      <c r="H620" s="34"/>
      <c r="I620" s="34"/>
      <c r="J620" s="317" t="str">
        <f>+J618</f>
        <v>Negro</v>
      </c>
      <c r="K620" s="34" t="str">
        <f>+K618</f>
        <v>Usado</v>
      </c>
      <c r="L620" s="34">
        <v>1</v>
      </c>
      <c r="M620" s="34"/>
      <c r="N620" s="34"/>
      <c r="O620" s="34" t="str">
        <f t="shared" si="84"/>
        <v>TOMA DE MUESTRA</v>
      </c>
      <c r="P620" s="34"/>
      <c r="W620" s="196">
        <v>1500</v>
      </c>
      <c r="X620" s="197">
        <f t="shared" si="81"/>
        <v>1500</v>
      </c>
      <c r="Y620"/>
      <c r="Z620"/>
      <c r="AA620"/>
      <c r="AB620"/>
      <c r="AC620"/>
      <c r="AD620"/>
      <c r="AE620"/>
      <c r="AF620"/>
      <c r="AG620"/>
      <c r="AH620"/>
      <c r="AI620"/>
      <c r="AJ620"/>
      <c r="AK620"/>
      <c r="AL620"/>
      <c r="AM620"/>
      <c r="AN620"/>
      <c r="AO620"/>
      <c r="AP620"/>
      <c r="AQ620"/>
      <c r="AR620"/>
      <c r="AS620"/>
      <c r="AT620"/>
      <c r="AU620"/>
      <c r="AV620"/>
      <c r="AW620"/>
      <c r="AX620"/>
      <c r="AY620"/>
      <c r="AZ620"/>
      <c r="BA620"/>
      <c r="BB620"/>
      <c r="BC620" s="66"/>
    </row>
    <row r="621" spans="1:55" s="35" customFormat="1">
      <c r="A621"/>
      <c r="C621" s="38" t="s">
        <v>1764</v>
      </c>
      <c r="D621" s="36" t="str">
        <f t="shared" si="83"/>
        <v>4.1.1.4.01</v>
      </c>
      <c r="E621" s="34" t="str">
        <f>+E584</f>
        <v>Impresora</v>
      </c>
      <c r="F621" s="34"/>
      <c r="G621" s="34" t="str">
        <f>+G584</f>
        <v>HP COLOR LASER PRO mfp m281fdw</v>
      </c>
      <c r="H621" s="34"/>
      <c r="I621" s="34"/>
      <c r="J621" s="317" t="str">
        <f>+J606</f>
        <v>Blanco</v>
      </c>
      <c r="K621" s="34" t="str">
        <f>+K607</f>
        <v>Usado</v>
      </c>
      <c r="L621" s="34">
        <v>1</v>
      </c>
      <c r="M621" s="34"/>
      <c r="N621" s="34"/>
      <c r="O621" s="34" t="str">
        <f t="shared" si="84"/>
        <v>TOMA DE MUESTRA</v>
      </c>
      <c r="P621" s="34"/>
      <c r="W621" s="196">
        <v>3000</v>
      </c>
      <c r="X621" s="197">
        <f t="shared" si="81"/>
        <v>3000</v>
      </c>
      <c r="Y621"/>
      <c r="Z621"/>
      <c r="AA621"/>
      <c r="AB621"/>
      <c r="AC621"/>
      <c r="AD621"/>
      <c r="AE621"/>
      <c r="AF621"/>
      <c r="AG621"/>
      <c r="AH621"/>
      <c r="AI621"/>
      <c r="AJ621"/>
      <c r="AK621"/>
      <c r="AL621"/>
      <c r="AM621"/>
      <c r="AN621"/>
      <c r="AO621"/>
      <c r="AP621"/>
      <c r="AQ621"/>
      <c r="AR621"/>
      <c r="AS621"/>
      <c r="AT621"/>
      <c r="AU621"/>
      <c r="AV621"/>
      <c r="AW621"/>
      <c r="AX621"/>
      <c r="AY621"/>
      <c r="AZ621"/>
      <c r="BA621"/>
      <c r="BB621"/>
      <c r="BC621" s="66"/>
    </row>
    <row r="622" spans="1:55" s="35" customFormat="1">
      <c r="A622"/>
      <c r="C622" s="38" t="s">
        <v>1765</v>
      </c>
      <c r="D622" s="36" t="str">
        <f t="shared" si="83"/>
        <v>4.1.1.4.01</v>
      </c>
      <c r="E622" s="34" t="s">
        <v>1291</v>
      </c>
      <c r="F622" s="34" t="s">
        <v>1320</v>
      </c>
      <c r="G622" s="34"/>
      <c r="H622" s="34"/>
      <c r="I622" s="34"/>
      <c r="J622" s="317" t="s">
        <v>1304</v>
      </c>
      <c r="K622" s="34" t="str">
        <f>+K612</f>
        <v>Usado</v>
      </c>
      <c r="L622" s="34">
        <v>3</v>
      </c>
      <c r="M622" s="34"/>
      <c r="N622" s="34"/>
      <c r="O622" s="34" t="str">
        <f t="shared" si="84"/>
        <v>TOMA DE MUESTRA</v>
      </c>
      <c r="P622" s="34"/>
      <c r="W622" s="196">
        <v>4500</v>
      </c>
      <c r="X622" s="197">
        <f t="shared" si="81"/>
        <v>13500</v>
      </c>
      <c r="Y622"/>
      <c r="Z622"/>
      <c r="AA622"/>
      <c r="AB622"/>
      <c r="AC622"/>
      <c r="AD622"/>
      <c r="AE622"/>
      <c r="AF622"/>
      <c r="AG622"/>
      <c r="AH622"/>
      <c r="AI622"/>
      <c r="AJ622"/>
      <c r="AK622"/>
      <c r="AL622"/>
      <c r="AM622"/>
      <c r="AN622"/>
      <c r="AO622"/>
      <c r="AP622"/>
      <c r="AQ622"/>
      <c r="AR622"/>
      <c r="AS622"/>
      <c r="AT622"/>
      <c r="AU622"/>
      <c r="AV622"/>
      <c r="AW622"/>
      <c r="AX622"/>
      <c r="AY622"/>
      <c r="AZ622"/>
      <c r="BA622"/>
      <c r="BB622"/>
      <c r="BC622" s="66"/>
    </row>
    <row r="623" spans="1:55" s="35" customFormat="1">
      <c r="A623"/>
      <c r="C623" s="38" t="s">
        <v>1766</v>
      </c>
      <c r="D623" s="36" t="str">
        <f t="shared" si="83"/>
        <v>4.1.1.4.01</v>
      </c>
      <c r="E623" s="34" t="s">
        <v>1287</v>
      </c>
      <c r="F623" s="34"/>
      <c r="G623" s="34"/>
      <c r="H623" s="34"/>
      <c r="I623" s="34"/>
      <c r="J623" s="317" t="str">
        <f>+J607</f>
        <v>MetaL</v>
      </c>
      <c r="K623" s="34" t="str">
        <f>+K605</f>
        <v>Usado</v>
      </c>
      <c r="L623" s="34">
        <f>+L608</f>
        <v>1</v>
      </c>
      <c r="M623" s="34"/>
      <c r="N623" s="34"/>
      <c r="O623" s="34" t="str">
        <f t="shared" si="84"/>
        <v>TOMA DE MUESTRA</v>
      </c>
      <c r="P623" s="34"/>
      <c r="W623" s="196">
        <v>1000</v>
      </c>
      <c r="X623" s="197">
        <f t="shared" si="81"/>
        <v>1000</v>
      </c>
      <c r="Y623"/>
      <c r="Z623"/>
      <c r="AA623"/>
      <c r="AB623"/>
      <c r="AC623"/>
      <c r="AD623"/>
      <c r="AE623"/>
      <c r="AF623"/>
      <c r="AG623"/>
      <c r="AH623"/>
      <c r="AI623"/>
      <c r="AJ623"/>
      <c r="AK623"/>
      <c r="AL623"/>
      <c r="AM623"/>
      <c r="AN623"/>
      <c r="AO623"/>
      <c r="AP623"/>
      <c r="AQ623"/>
      <c r="AR623"/>
      <c r="AS623"/>
      <c r="AT623"/>
      <c r="AU623"/>
      <c r="AV623"/>
      <c r="AW623"/>
      <c r="AX623"/>
      <c r="AY623"/>
      <c r="AZ623"/>
      <c r="BA623"/>
      <c r="BB623"/>
      <c r="BC623" s="66"/>
    </row>
    <row r="624" spans="1:55" s="35" customFormat="1">
      <c r="A624"/>
      <c r="C624" s="38" t="s">
        <v>1767</v>
      </c>
      <c r="D624" s="36" t="str">
        <f t="shared" si="83"/>
        <v>4.1.1.4.01</v>
      </c>
      <c r="E624" s="34" t="s">
        <v>1321</v>
      </c>
      <c r="F624" s="34"/>
      <c r="G624" s="34"/>
      <c r="H624" s="34"/>
      <c r="I624" s="34"/>
      <c r="J624" s="317" t="str">
        <f>+J622</f>
        <v>Crema</v>
      </c>
      <c r="K624" s="34" t="str">
        <f>+K621</f>
        <v>Usado</v>
      </c>
      <c r="L624" s="34">
        <v>1</v>
      </c>
      <c r="M624" s="34"/>
      <c r="N624" s="34"/>
      <c r="O624" s="34" t="str">
        <f t="shared" si="84"/>
        <v>TOMA DE MUESTRA</v>
      </c>
      <c r="P624" s="34"/>
      <c r="W624" s="196">
        <v>3200</v>
      </c>
      <c r="X624" s="197">
        <f t="shared" si="81"/>
        <v>3200</v>
      </c>
      <c r="Y624"/>
      <c r="Z624"/>
      <c r="AA624"/>
      <c r="AB624"/>
      <c r="AC624"/>
      <c r="AD624"/>
      <c r="AE624"/>
      <c r="AF624"/>
      <c r="AG624"/>
      <c r="AH624"/>
      <c r="AI624"/>
      <c r="AJ624"/>
      <c r="AK624"/>
      <c r="AL624"/>
      <c r="AM624"/>
      <c r="AN624"/>
      <c r="AO624"/>
      <c r="AP624"/>
      <c r="AQ624"/>
      <c r="AR624"/>
      <c r="AS624"/>
      <c r="AT624"/>
      <c r="AU624"/>
      <c r="AV624"/>
      <c r="AW624"/>
      <c r="AX624"/>
      <c r="AY624"/>
      <c r="AZ624"/>
      <c r="BA624"/>
      <c r="BB624"/>
      <c r="BC624" s="66"/>
    </row>
    <row r="625" spans="1:55" ht="29.25" thickBot="1">
      <c r="B625" s="35"/>
      <c r="C625" s="38" t="s">
        <v>1768</v>
      </c>
      <c r="D625" s="36" t="str">
        <f t="shared" si="83"/>
        <v>4.1.1.4.01</v>
      </c>
      <c r="E625" s="34" t="str">
        <f>+E798</f>
        <v>Mesas para escritorio azules</v>
      </c>
      <c r="F625" s="34"/>
      <c r="G625" s="34"/>
      <c r="H625" s="34"/>
      <c r="I625" s="34"/>
      <c r="J625" s="317" t="s">
        <v>666</v>
      </c>
      <c r="K625" s="34" t="str">
        <f>+K618</f>
        <v>Usado</v>
      </c>
      <c r="L625" s="34">
        <v>1</v>
      </c>
      <c r="M625" s="34"/>
      <c r="N625" s="34"/>
      <c r="O625" s="34" t="str">
        <f>+O618</f>
        <v>TOMA DE MUESTRA</v>
      </c>
      <c r="P625" s="34"/>
      <c r="Q625" s="35"/>
      <c r="R625" s="35"/>
      <c r="S625" s="35"/>
      <c r="T625" s="35"/>
      <c r="U625" s="35"/>
      <c r="V625" s="35"/>
      <c r="W625" s="196">
        <v>1500</v>
      </c>
      <c r="X625" s="197">
        <f t="shared" si="81"/>
        <v>1500</v>
      </c>
    </row>
    <row r="626" spans="1:55" s="146" customFormat="1" ht="29.25" thickBot="1">
      <c r="A626" s="144"/>
      <c r="B626" s="141"/>
      <c r="C626" s="375" t="s">
        <v>918</v>
      </c>
      <c r="D626" s="375"/>
      <c r="E626" s="375"/>
      <c r="F626" s="375"/>
      <c r="G626" s="375"/>
      <c r="H626" s="375"/>
      <c r="I626" s="375"/>
      <c r="J626" s="375"/>
      <c r="K626" s="375"/>
      <c r="L626" s="375"/>
      <c r="M626" s="375"/>
      <c r="N626" s="375"/>
      <c r="O626" s="375"/>
      <c r="P626" s="375"/>
      <c r="Q626" s="141"/>
      <c r="R626" s="141"/>
      <c r="S626" s="141"/>
      <c r="T626" s="141"/>
      <c r="U626" s="141"/>
      <c r="V626" s="141"/>
      <c r="W626" s="142"/>
      <c r="X626" s="143">
        <f t="shared" si="81"/>
        <v>0</v>
      </c>
      <c r="Y626" s="144"/>
      <c r="Z626" s="144"/>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5"/>
    </row>
    <row r="627" spans="1:55" s="59" customFormat="1">
      <c r="A627"/>
      <c r="B627" s="35"/>
      <c r="C627" s="38" t="s">
        <v>1351</v>
      </c>
      <c r="D627" s="36" t="s">
        <v>60</v>
      </c>
      <c r="E627" s="34" t="str">
        <f>+E593</f>
        <v xml:space="preserve">Escritorio </v>
      </c>
      <c r="F627" s="34"/>
      <c r="G627" s="34"/>
      <c r="H627" s="34"/>
      <c r="I627" s="34"/>
      <c r="J627" s="317" t="str">
        <f>+J621</f>
        <v>Blanco</v>
      </c>
      <c r="K627" s="34" t="str">
        <f>+K621</f>
        <v>Usado</v>
      </c>
      <c r="L627" s="34">
        <v>1</v>
      </c>
      <c r="M627" s="34"/>
      <c r="N627" s="34"/>
      <c r="O627" s="34" t="str">
        <f>+C626</f>
        <v>LABORATORIO</v>
      </c>
      <c r="P627" s="34"/>
      <c r="Q627" s="35"/>
      <c r="R627" s="35"/>
      <c r="S627" s="35"/>
      <c r="T627" s="35"/>
      <c r="U627" s="35"/>
      <c r="V627" s="35"/>
      <c r="W627" s="196">
        <v>3000</v>
      </c>
      <c r="X627" s="197">
        <f t="shared" si="81"/>
        <v>3000</v>
      </c>
      <c r="Y627"/>
      <c r="Z627"/>
      <c r="AA627"/>
      <c r="AB627"/>
      <c r="AC627"/>
      <c r="AD627"/>
      <c r="AE627"/>
      <c r="AF627"/>
      <c r="AG627"/>
      <c r="AH627"/>
      <c r="AI627"/>
      <c r="AJ627"/>
      <c r="AK627"/>
      <c r="AL627"/>
      <c r="AM627"/>
      <c r="AN627"/>
      <c r="AO627"/>
      <c r="AP627"/>
      <c r="AQ627"/>
      <c r="AR627"/>
      <c r="AS627"/>
      <c r="AT627"/>
      <c r="AU627"/>
      <c r="AV627"/>
      <c r="AW627"/>
      <c r="AX627"/>
      <c r="AY627"/>
      <c r="AZ627"/>
      <c r="BA627"/>
      <c r="BB627"/>
      <c r="BC627" s="76"/>
    </row>
    <row r="628" spans="1:55" s="35" customFormat="1">
      <c r="A628"/>
      <c r="C628" s="38" t="s">
        <v>1352</v>
      </c>
      <c r="D628" s="36" t="s">
        <v>60</v>
      </c>
      <c r="E628" s="34" t="s">
        <v>1244</v>
      </c>
      <c r="F628" s="34"/>
      <c r="G628" s="34"/>
      <c r="H628" s="34"/>
      <c r="I628" s="34"/>
      <c r="J628" s="317" t="s">
        <v>402</v>
      </c>
      <c r="K628" s="34" t="str">
        <f>+K623</f>
        <v>Usado</v>
      </c>
      <c r="L628" s="34">
        <v>1</v>
      </c>
      <c r="M628" s="34"/>
      <c r="N628" s="34"/>
      <c r="O628" s="34" t="str">
        <f>+C626</f>
        <v>LABORATORIO</v>
      </c>
      <c r="P628" s="34"/>
      <c r="W628" s="196">
        <v>2500</v>
      </c>
      <c r="X628" s="197">
        <f t="shared" si="81"/>
        <v>2500</v>
      </c>
      <c r="Y628"/>
      <c r="Z628"/>
      <c r="AA628"/>
      <c r="AB628"/>
      <c r="AC628"/>
      <c r="AD628"/>
      <c r="AE628"/>
      <c r="AF628"/>
      <c r="AG628"/>
      <c r="AH628"/>
      <c r="AI628"/>
      <c r="AJ628"/>
      <c r="AK628"/>
      <c r="AL628"/>
      <c r="AM628"/>
      <c r="AN628"/>
      <c r="AO628"/>
      <c r="AP628"/>
      <c r="AQ628"/>
      <c r="AR628"/>
      <c r="AS628"/>
      <c r="AT628"/>
      <c r="AU628"/>
      <c r="AV628"/>
      <c r="AW628"/>
      <c r="AX628"/>
      <c r="AY628"/>
      <c r="AZ628"/>
      <c r="BA628"/>
      <c r="BB628"/>
      <c r="BC628" s="66"/>
    </row>
    <row r="629" spans="1:55" s="35" customFormat="1">
      <c r="A629"/>
      <c r="C629" s="38" t="s">
        <v>1353</v>
      </c>
      <c r="D629" s="36" t="str">
        <f>+D627</f>
        <v>4.1.1.4.01</v>
      </c>
      <c r="E629" s="34" t="str">
        <f>+E623</f>
        <v>ZAFACON PEQUEñO</v>
      </c>
      <c r="F629" s="34"/>
      <c r="G629" s="34"/>
      <c r="H629" s="34"/>
      <c r="I629" s="34"/>
      <c r="J629" s="317" t="str">
        <f>+J623</f>
        <v>MetaL</v>
      </c>
      <c r="K629" s="34" t="str">
        <f>+K622</f>
        <v>Usado</v>
      </c>
      <c r="L629" s="34">
        <v>1</v>
      </c>
      <c r="M629" s="34"/>
      <c r="N629" s="34"/>
      <c r="O629" s="34" t="str">
        <f>+C626</f>
        <v>LABORATORIO</v>
      </c>
      <c r="P629" s="34"/>
      <c r="W629" s="196">
        <v>500</v>
      </c>
      <c r="X629" s="197">
        <f t="shared" si="81"/>
        <v>500</v>
      </c>
      <c r="Y629"/>
      <c r="Z629"/>
      <c r="AA629"/>
      <c r="AB629"/>
      <c r="AC629"/>
      <c r="AD629"/>
      <c r="AE629"/>
      <c r="AF629"/>
      <c r="AG629"/>
      <c r="AH629"/>
      <c r="AI629"/>
      <c r="AJ629"/>
      <c r="AK629"/>
      <c r="AL629"/>
      <c r="AM629"/>
      <c r="AN629"/>
      <c r="AO629"/>
      <c r="AP629"/>
      <c r="AQ629"/>
      <c r="AR629"/>
      <c r="AS629"/>
      <c r="AT629"/>
      <c r="AU629"/>
      <c r="AV629"/>
      <c r="AW629"/>
      <c r="AX629"/>
      <c r="AY629"/>
      <c r="AZ629"/>
      <c r="BA629"/>
      <c r="BB629"/>
      <c r="BC629" s="66"/>
    </row>
    <row r="630" spans="1:55" s="35" customFormat="1">
      <c r="A630"/>
      <c r="C630" s="38" t="s">
        <v>1354</v>
      </c>
      <c r="D630" s="36" t="str">
        <f>+D628</f>
        <v>4.1.1.4.01</v>
      </c>
      <c r="E630" s="34" t="str">
        <f>+E622</f>
        <v>ARMARIO DE OFICINA</v>
      </c>
      <c r="F630" s="34" t="str">
        <f>+F622</f>
        <v>5 Gabetas</v>
      </c>
      <c r="G630" s="34"/>
      <c r="H630" s="34"/>
      <c r="I630" s="34"/>
      <c r="J630" s="317" t="str">
        <f>+J622</f>
        <v>Crema</v>
      </c>
      <c r="K630" s="34" t="str">
        <f>+K621</f>
        <v>Usado</v>
      </c>
      <c r="L630" s="34">
        <v>1</v>
      </c>
      <c r="M630" s="34"/>
      <c r="N630" s="34"/>
      <c r="O630" s="34" t="str">
        <f>+O627</f>
        <v>LABORATORIO</v>
      </c>
      <c r="P630" s="34"/>
      <c r="W630" s="196">
        <v>3500</v>
      </c>
      <c r="X630" s="197">
        <f t="shared" si="81"/>
        <v>3500</v>
      </c>
      <c r="Y630"/>
      <c r="Z630"/>
      <c r="AA630"/>
      <c r="AB630"/>
      <c r="AC630"/>
      <c r="AD630"/>
      <c r="AE630"/>
      <c r="AF630"/>
      <c r="AG630"/>
      <c r="AH630"/>
      <c r="AI630"/>
      <c r="AJ630"/>
      <c r="AK630"/>
      <c r="AL630"/>
      <c r="AM630"/>
      <c r="AN630"/>
      <c r="AO630"/>
      <c r="AP630"/>
      <c r="AQ630"/>
      <c r="AR630"/>
      <c r="AS630"/>
      <c r="AT630"/>
      <c r="AU630"/>
      <c r="AV630"/>
      <c r="AW630"/>
      <c r="AX630"/>
      <c r="AY630"/>
      <c r="AZ630"/>
      <c r="BA630"/>
      <c r="BB630"/>
      <c r="BC630" s="66"/>
    </row>
    <row r="631" spans="1:55" s="58" customFormat="1" ht="29.25" thickBot="1">
      <c r="A631"/>
      <c r="B631" s="35"/>
      <c r="C631" s="38" t="s">
        <v>1355</v>
      </c>
      <c r="D631" s="36" t="str">
        <f>+D629</f>
        <v>4.1.1.4.01</v>
      </c>
      <c r="E631" s="34" t="str">
        <f>+E865</f>
        <v>NEVERA</v>
      </c>
      <c r="F631" s="34" t="str">
        <f>+G865</f>
        <v>FARCO</v>
      </c>
      <c r="G631" s="34"/>
      <c r="H631" s="34"/>
      <c r="I631" s="34"/>
      <c r="J631" s="317" t="str">
        <f>+J892</f>
        <v>Negro</v>
      </c>
      <c r="K631" s="34" t="str">
        <f>+K629</f>
        <v>Usado</v>
      </c>
      <c r="L631" s="34">
        <v>1</v>
      </c>
      <c r="M631" s="34"/>
      <c r="N631" s="34"/>
      <c r="O631" s="34" t="str">
        <f>+O629</f>
        <v>LABORATORIO</v>
      </c>
      <c r="P631" s="34"/>
      <c r="Q631" s="35"/>
      <c r="R631" s="35"/>
      <c r="S631" s="35"/>
      <c r="T631" s="35"/>
      <c r="U631" s="35"/>
      <c r="V631" s="35"/>
      <c r="W631" s="196">
        <v>15000</v>
      </c>
      <c r="X631" s="197">
        <f t="shared" si="81"/>
        <v>15000</v>
      </c>
      <c r="Y631"/>
      <c r="Z631"/>
      <c r="AA631"/>
      <c r="AB631"/>
      <c r="AC631"/>
      <c r="AD631"/>
      <c r="AE631"/>
      <c r="AF631"/>
      <c r="AG631"/>
      <c r="AH631"/>
      <c r="AI631"/>
      <c r="AJ631"/>
      <c r="AK631"/>
      <c r="AL631"/>
      <c r="AM631"/>
      <c r="AN631"/>
      <c r="AO631"/>
      <c r="AP631"/>
      <c r="AQ631"/>
      <c r="AR631"/>
      <c r="AS631"/>
      <c r="AT631"/>
      <c r="AU631"/>
      <c r="AV631"/>
      <c r="AW631"/>
      <c r="AX631"/>
      <c r="AY631"/>
      <c r="AZ631"/>
      <c r="BA631"/>
      <c r="BB631"/>
      <c r="BC631" s="77"/>
    </row>
    <row r="632" spans="1:55" s="140" customFormat="1" ht="29.25" thickBot="1">
      <c r="A632" s="144"/>
      <c r="B632" s="141"/>
      <c r="C632" s="375" t="s">
        <v>1322</v>
      </c>
      <c r="D632" s="375"/>
      <c r="E632" s="375"/>
      <c r="F632" s="375"/>
      <c r="G632" s="375"/>
      <c r="H632" s="375"/>
      <c r="I632" s="375"/>
      <c r="J632" s="375"/>
      <c r="K632" s="375"/>
      <c r="L632" s="375"/>
      <c r="M632" s="375"/>
      <c r="N632" s="375"/>
      <c r="O632" s="375"/>
      <c r="P632" s="375"/>
      <c r="Q632" s="141"/>
      <c r="R632" s="141"/>
      <c r="S632" s="141"/>
      <c r="T632" s="141"/>
      <c r="U632" s="141"/>
      <c r="V632" s="141"/>
      <c r="W632" s="142"/>
      <c r="X632" s="143">
        <f t="shared" si="81"/>
        <v>0</v>
      </c>
      <c r="Y632" s="144"/>
      <c r="Z632" s="144"/>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row>
    <row r="633" spans="1:55" s="59" customFormat="1">
      <c r="A633"/>
      <c r="B633" s="35"/>
      <c r="C633" s="38" t="s">
        <v>1356</v>
      </c>
      <c r="D633" s="36" t="s">
        <v>60</v>
      </c>
      <c r="E633" s="34" t="str">
        <f>+E630</f>
        <v>ARMARIO DE OFICINA</v>
      </c>
      <c r="F633" s="34" t="str">
        <f>+F630</f>
        <v>5 Gabetas</v>
      </c>
      <c r="G633" s="34"/>
      <c r="H633" s="34"/>
      <c r="I633" s="34"/>
      <c r="J633" s="317" t="str">
        <f>+J630</f>
        <v>Crema</v>
      </c>
      <c r="K633" s="34" t="str">
        <f>+K628</f>
        <v>Usado</v>
      </c>
      <c r="L633" s="34">
        <v>1</v>
      </c>
      <c r="M633" s="34"/>
      <c r="N633" s="34"/>
      <c r="O633" s="34" t="str">
        <f>+C632</f>
        <v>COPROLOGIA Y UROANALISIS</v>
      </c>
      <c r="P633" s="34"/>
      <c r="Q633" s="35"/>
      <c r="R633" s="35"/>
      <c r="S633" s="35"/>
      <c r="T633" s="35"/>
      <c r="U633" s="35"/>
      <c r="V633" s="35"/>
      <c r="W633" s="196">
        <v>3000</v>
      </c>
      <c r="X633" s="197">
        <f t="shared" si="81"/>
        <v>3000</v>
      </c>
      <c r="Y633"/>
      <c r="Z633"/>
      <c r="AA633"/>
      <c r="AB633"/>
      <c r="AC633"/>
      <c r="AD633"/>
      <c r="AE633"/>
      <c r="AF633"/>
      <c r="AG633"/>
      <c r="AH633"/>
      <c r="AI633"/>
      <c r="AJ633"/>
      <c r="AK633"/>
      <c r="AL633"/>
      <c r="AM633"/>
      <c r="AN633"/>
      <c r="AO633"/>
      <c r="AP633"/>
      <c r="AQ633"/>
      <c r="AR633"/>
      <c r="AS633"/>
      <c r="AT633"/>
      <c r="AU633"/>
      <c r="AV633"/>
      <c r="AW633"/>
      <c r="AX633"/>
      <c r="AY633"/>
      <c r="AZ633"/>
      <c r="BA633"/>
      <c r="BB633"/>
      <c r="BC633" s="76"/>
    </row>
    <row r="634" spans="1:55" s="35" customFormat="1">
      <c r="A634"/>
      <c r="C634" s="38" t="s">
        <v>1357</v>
      </c>
      <c r="D634" s="36" t="s">
        <v>60</v>
      </c>
      <c r="E634" s="34" t="str">
        <f>+E628</f>
        <v>Silla para escritorio</v>
      </c>
      <c r="F634" s="34"/>
      <c r="G634" s="34"/>
      <c r="H634" s="34"/>
      <c r="I634" s="34"/>
      <c r="J634" s="317" t="str">
        <f>+J631</f>
        <v>Negro</v>
      </c>
      <c r="K634" s="34" t="str">
        <f>+K628</f>
        <v>Usado</v>
      </c>
      <c r="L634" s="34">
        <v>6</v>
      </c>
      <c r="M634" s="34"/>
      <c r="N634" s="34"/>
      <c r="O634" s="34" t="str">
        <f>+O633</f>
        <v>COPROLOGIA Y UROANALISIS</v>
      </c>
      <c r="P634" s="34"/>
      <c r="W634" s="196">
        <v>1500</v>
      </c>
      <c r="X634" s="197">
        <f t="shared" si="81"/>
        <v>9000</v>
      </c>
      <c r="Y634"/>
      <c r="Z634"/>
      <c r="AA634"/>
      <c r="AB634"/>
      <c r="AC634"/>
      <c r="AD634"/>
      <c r="AE634"/>
      <c r="AF634"/>
      <c r="AG634"/>
      <c r="AH634"/>
      <c r="AI634"/>
      <c r="AJ634"/>
      <c r="AK634"/>
      <c r="AL634"/>
      <c r="AM634"/>
      <c r="AN634"/>
      <c r="AO634"/>
      <c r="AP634"/>
      <c r="AQ634"/>
      <c r="AR634"/>
      <c r="AS634"/>
      <c r="AT634"/>
      <c r="AU634"/>
      <c r="AV634"/>
      <c r="AW634"/>
      <c r="AX634"/>
      <c r="AY634"/>
      <c r="AZ634"/>
      <c r="BA634"/>
      <c r="BB634"/>
      <c r="BC634" s="66"/>
    </row>
    <row r="635" spans="1:55" s="35" customFormat="1">
      <c r="A635"/>
      <c r="C635" s="38" t="s">
        <v>1358</v>
      </c>
      <c r="D635" s="36" t="str">
        <f t="shared" ref="D635:D642" si="85">+D633</f>
        <v>4.1.1.4.01</v>
      </c>
      <c r="E635" s="34" t="s">
        <v>1323</v>
      </c>
      <c r="F635" s="34"/>
      <c r="G635" s="34"/>
      <c r="H635" s="34"/>
      <c r="I635" s="34"/>
      <c r="J635" s="317" t="str">
        <f>+J628</f>
        <v>Negro</v>
      </c>
      <c r="K635" s="34" t="str">
        <f>+K629</f>
        <v>Usado</v>
      </c>
      <c r="L635" s="34">
        <v>1</v>
      </c>
      <c r="M635" s="34"/>
      <c r="N635" s="34"/>
      <c r="O635" s="34" t="str">
        <f>+O633</f>
        <v>COPROLOGIA Y UROANALISIS</v>
      </c>
      <c r="P635" s="34"/>
      <c r="W635" s="196">
        <v>1200</v>
      </c>
      <c r="X635" s="197">
        <f t="shared" si="81"/>
        <v>1200</v>
      </c>
      <c r="Y635"/>
      <c r="Z635"/>
      <c r="AA635"/>
      <c r="AB635"/>
      <c r="AC635"/>
      <c r="AD635"/>
      <c r="AE635"/>
      <c r="AF635"/>
      <c r="AG635"/>
      <c r="AH635"/>
      <c r="AI635"/>
      <c r="AJ635"/>
      <c r="AK635"/>
      <c r="AL635"/>
      <c r="AM635"/>
      <c r="AN635"/>
      <c r="AO635"/>
      <c r="AP635"/>
      <c r="AQ635"/>
      <c r="AR635"/>
      <c r="AS635"/>
      <c r="AT635"/>
      <c r="AU635"/>
      <c r="AV635"/>
      <c r="AW635"/>
      <c r="AX635"/>
      <c r="AY635"/>
      <c r="AZ635"/>
      <c r="BA635"/>
      <c r="BB635"/>
      <c r="BC635" s="66"/>
    </row>
    <row r="636" spans="1:55" s="35" customFormat="1">
      <c r="A636"/>
      <c r="C636" s="38" t="s">
        <v>1359</v>
      </c>
      <c r="D636" s="36" t="str">
        <f t="shared" si="85"/>
        <v>4.1.1.4.01</v>
      </c>
      <c r="E636" s="34" t="s">
        <v>611</v>
      </c>
      <c r="F636" s="34"/>
      <c r="G636" s="34" t="s">
        <v>1324</v>
      </c>
      <c r="H636" s="34"/>
      <c r="I636" s="34"/>
      <c r="J636" s="317" t="str">
        <f>+J634</f>
        <v>Negro</v>
      </c>
      <c r="K636" s="34" t="str">
        <f>+K635</f>
        <v>Usado</v>
      </c>
      <c r="L636" s="34">
        <f>+L633</f>
        <v>1</v>
      </c>
      <c r="M636" s="34"/>
      <c r="N636" s="34"/>
      <c r="O636" s="34" t="str">
        <f>+C632</f>
        <v>COPROLOGIA Y UROANALISIS</v>
      </c>
      <c r="P636" s="34"/>
      <c r="W636" s="196">
        <v>2200</v>
      </c>
      <c r="X636" s="197">
        <f t="shared" si="81"/>
        <v>2200</v>
      </c>
      <c r="Y636"/>
      <c r="Z636"/>
      <c r="AA636"/>
      <c r="AB636"/>
      <c r="AC636"/>
      <c r="AD636"/>
      <c r="AE636"/>
      <c r="AF636"/>
      <c r="AG636"/>
      <c r="AH636"/>
      <c r="AI636"/>
      <c r="AJ636"/>
      <c r="AK636"/>
      <c r="AL636"/>
      <c r="AM636"/>
      <c r="AN636"/>
      <c r="AO636"/>
      <c r="AP636"/>
      <c r="AQ636"/>
      <c r="AR636"/>
      <c r="AS636"/>
      <c r="AT636"/>
      <c r="AU636"/>
      <c r="AV636"/>
      <c r="AW636"/>
      <c r="AX636"/>
      <c r="AY636"/>
      <c r="AZ636"/>
      <c r="BA636"/>
      <c r="BB636"/>
      <c r="BC636" s="66"/>
    </row>
    <row r="637" spans="1:55" s="35" customFormat="1">
      <c r="A637"/>
      <c r="C637" s="38" t="s">
        <v>1360</v>
      </c>
      <c r="D637" s="36" t="str">
        <f t="shared" si="85"/>
        <v>4.1.1.4.01</v>
      </c>
      <c r="E637" s="34" t="s">
        <v>1325</v>
      </c>
      <c r="F637" s="34" t="s">
        <v>1327</v>
      </c>
      <c r="G637" s="34" t="s">
        <v>1326</v>
      </c>
      <c r="H637" s="34"/>
      <c r="I637" s="34"/>
      <c r="J637" s="317" t="s">
        <v>562</v>
      </c>
      <c r="K637" s="34" t="str">
        <f>+K635</f>
        <v>Usado</v>
      </c>
      <c r="L637" s="34">
        <v>1</v>
      </c>
      <c r="M637" s="34"/>
      <c r="N637" s="34"/>
      <c r="O637" s="34" t="str">
        <f>+O636</f>
        <v>COPROLOGIA Y UROANALISIS</v>
      </c>
      <c r="P637" s="34"/>
      <c r="W637" s="196">
        <f>135*60</f>
        <v>8100</v>
      </c>
      <c r="X637" s="197">
        <f t="shared" si="81"/>
        <v>8100</v>
      </c>
      <c r="Y637"/>
      <c r="Z637"/>
      <c r="AA637"/>
      <c r="AB637"/>
      <c r="AC637"/>
      <c r="AD637"/>
      <c r="AE637"/>
      <c r="AF637"/>
      <c r="AG637"/>
      <c r="AH637"/>
      <c r="AI637"/>
      <c r="AJ637"/>
      <c r="AK637"/>
      <c r="AL637"/>
      <c r="AM637"/>
      <c r="AN637"/>
      <c r="AO637"/>
      <c r="AP637"/>
      <c r="AQ637"/>
      <c r="AR637"/>
      <c r="AS637"/>
      <c r="AT637"/>
      <c r="AU637"/>
      <c r="AV637"/>
      <c r="AW637"/>
      <c r="AX637"/>
      <c r="AY637"/>
      <c r="AZ637"/>
      <c r="BA637"/>
      <c r="BB637"/>
      <c r="BC637" s="66"/>
    </row>
    <row r="638" spans="1:55" s="35" customFormat="1">
      <c r="A638"/>
      <c r="C638" s="38" t="s">
        <v>1361</v>
      </c>
      <c r="D638" s="36" t="str">
        <f t="shared" si="85"/>
        <v>4.1.1.4.01</v>
      </c>
      <c r="E638" s="34" t="s">
        <v>1325</v>
      </c>
      <c r="F638" s="34" t="s">
        <v>1328</v>
      </c>
      <c r="G638" s="34" t="s">
        <v>1326</v>
      </c>
      <c r="H638" s="34"/>
      <c r="I638" s="34"/>
      <c r="J638" s="317" t="str">
        <f>+J637</f>
        <v>Gris</v>
      </c>
      <c r="K638" s="34" t="str">
        <f>+K636</f>
        <v>Usado</v>
      </c>
      <c r="L638" s="34">
        <v>1</v>
      </c>
      <c r="M638" s="34"/>
      <c r="N638" s="34"/>
      <c r="O638" s="34" t="str">
        <f>+O636</f>
        <v>COPROLOGIA Y UROANALISIS</v>
      </c>
      <c r="P638" s="34"/>
      <c r="W638" s="196">
        <v>8100</v>
      </c>
      <c r="X638" s="197">
        <f t="shared" si="81"/>
        <v>8100</v>
      </c>
      <c r="Y638"/>
      <c r="Z638"/>
      <c r="AA638"/>
      <c r="AB638"/>
      <c r="AC638"/>
      <c r="AD638"/>
      <c r="AE638"/>
      <c r="AF638"/>
      <c r="AG638"/>
      <c r="AH638"/>
      <c r="AI638"/>
      <c r="AJ638"/>
      <c r="AK638"/>
      <c r="AL638"/>
      <c r="AM638"/>
      <c r="AN638"/>
      <c r="AO638"/>
      <c r="AP638"/>
      <c r="AQ638"/>
      <c r="AR638"/>
      <c r="AS638"/>
      <c r="AT638"/>
      <c r="AU638"/>
      <c r="AV638"/>
      <c r="AW638"/>
      <c r="AX638"/>
      <c r="AY638"/>
      <c r="AZ638"/>
      <c r="BA638"/>
      <c r="BB638"/>
      <c r="BC638" s="66"/>
    </row>
    <row r="639" spans="1:55" s="35" customFormat="1">
      <c r="A639"/>
      <c r="C639" s="38" t="s">
        <v>1362</v>
      </c>
      <c r="D639" s="36" t="str">
        <f t="shared" si="85"/>
        <v>4.1.1.4.01</v>
      </c>
      <c r="E639" s="34" t="s">
        <v>1329</v>
      </c>
      <c r="F639" s="34"/>
      <c r="G639" s="34"/>
      <c r="H639" s="34"/>
      <c r="I639" s="34"/>
      <c r="J639" s="317" t="s">
        <v>1304</v>
      </c>
      <c r="K639" s="34" t="str">
        <f>+K635</f>
        <v>Usado</v>
      </c>
      <c r="L639" s="34">
        <v>1</v>
      </c>
      <c r="M639" s="34"/>
      <c r="N639" s="34"/>
      <c r="O639" s="34" t="str">
        <f>+O635</f>
        <v>COPROLOGIA Y UROANALISIS</v>
      </c>
      <c r="P639" s="34"/>
      <c r="W639" s="196">
        <v>5100</v>
      </c>
      <c r="X639" s="197">
        <f t="shared" si="81"/>
        <v>5100</v>
      </c>
      <c r="Y639"/>
      <c r="Z639"/>
      <c r="AA639"/>
      <c r="AB639"/>
      <c r="AC639"/>
      <c r="AD639"/>
      <c r="AE639"/>
      <c r="AF639"/>
      <c r="AG639"/>
      <c r="AH639"/>
      <c r="AI639"/>
      <c r="AJ639"/>
      <c r="AK639"/>
      <c r="AL639"/>
      <c r="AM639"/>
      <c r="AN639"/>
      <c r="AO639"/>
      <c r="AP639"/>
      <c r="AQ639"/>
      <c r="AR639"/>
      <c r="AS639"/>
      <c r="AT639"/>
      <c r="AU639"/>
      <c r="AV639"/>
      <c r="AW639"/>
      <c r="AX639"/>
      <c r="AY639"/>
      <c r="AZ639"/>
      <c r="BA639"/>
      <c r="BB639"/>
      <c r="BC639" s="66"/>
    </row>
    <row r="640" spans="1:55" s="35" customFormat="1">
      <c r="A640"/>
      <c r="C640" s="38" t="s">
        <v>1363</v>
      </c>
      <c r="D640" s="36" t="str">
        <f t="shared" si="85"/>
        <v>4.1.1.4.01</v>
      </c>
      <c r="E640" s="34" t="str">
        <f>+E629</f>
        <v>ZAFACON PEQUEñO</v>
      </c>
      <c r="F640" s="34"/>
      <c r="G640" s="34"/>
      <c r="H640" s="34"/>
      <c r="I640" s="34"/>
      <c r="J640" s="317" t="str">
        <f>+J629</f>
        <v>MetaL</v>
      </c>
      <c r="K640" s="34" t="str">
        <f>+K636</f>
        <v>Usado</v>
      </c>
      <c r="L640" s="34">
        <v>1</v>
      </c>
      <c r="M640" s="34"/>
      <c r="N640" s="34"/>
      <c r="O640" s="34" t="str">
        <f>+O636</f>
        <v>COPROLOGIA Y UROANALISIS</v>
      </c>
      <c r="P640" s="34"/>
      <c r="W640" s="196">
        <v>500</v>
      </c>
      <c r="X640" s="197">
        <f t="shared" si="81"/>
        <v>500</v>
      </c>
      <c r="Y640"/>
      <c r="Z640"/>
      <c r="AA640"/>
      <c r="AB640"/>
      <c r="AC640"/>
      <c r="AD640"/>
      <c r="AE640"/>
      <c r="AF640"/>
      <c r="AG640"/>
      <c r="AH640"/>
      <c r="AI640"/>
      <c r="AJ640"/>
      <c r="AK640"/>
      <c r="AL640"/>
      <c r="AM640"/>
      <c r="AN640"/>
      <c r="AO640"/>
      <c r="AP640"/>
      <c r="AQ640"/>
      <c r="AR640"/>
      <c r="AS640"/>
      <c r="AT640"/>
      <c r="AU640"/>
      <c r="AV640"/>
      <c r="AW640"/>
      <c r="AX640"/>
      <c r="AY640"/>
      <c r="AZ640"/>
      <c r="BA640"/>
      <c r="BB640"/>
      <c r="BC640" s="66"/>
    </row>
    <row r="641" spans="1:55" s="35" customFormat="1">
      <c r="A641"/>
      <c r="C641" s="38" t="s">
        <v>1364</v>
      </c>
      <c r="D641" s="36" t="str">
        <f t="shared" si="85"/>
        <v>4.1.1.4.01</v>
      </c>
      <c r="E641" s="34" t="s">
        <v>1330</v>
      </c>
      <c r="F641" s="34"/>
      <c r="G641" s="34"/>
      <c r="H641" s="34"/>
      <c r="I641" s="34"/>
      <c r="J641" s="317" t="str">
        <f>+J638</f>
        <v>Gris</v>
      </c>
      <c r="K641" s="34" t="str">
        <f>+K638</f>
        <v>Usado</v>
      </c>
      <c r="L641" s="34">
        <v>1</v>
      </c>
      <c r="M641" s="34"/>
      <c r="N641" s="34"/>
      <c r="O641" s="34" t="str">
        <f>+O635</f>
        <v>COPROLOGIA Y UROANALISIS</v>
      </c>
      <c r="P641" s="34"/>
      <c r="W641" s="196">
        <v>800</v>
      </c>
      <c r="X641" s="197">
        <f t="shared" si="81"/>
        <v>800</v>
      </c>
      <c r="Y641"/>
      <c r="Z641"/>
      <c r="AA641"/>
      <c r="AB641"/>
      <c r="AC641"/>
      <c r="AD641"/>
      <c r="AE641"/>
      <c r="AF641"/>
      <c r="AG641"/>
      <c r="AH641"/>
      <c r="AI641"/>
      <c r="AJ641"/>
      <c r="AK641"/>
      <c r="AL641"/>
      <c r="AM641"/>
      <c r="AN641"/>
      <c r="AO641"/>
      <c r="AP641"/>
      <c r="AQ641"/>
      <c r="AR641"/>
      <c r="AS641"/>
      <c r="AT641"/>
      <c r="AU641"/>
      <c r="AV641"/>
      <c r="AW641"/>
      <c r="AX641"/>
      <c r="AY641"/>
      <c r="AZ641"/>
      <c r="BA641"/>
      <c r="BB641"/>
      <c r="BC641" s="66"/>
    </row>
    <row r="642" spans="1:55" s="35" customFormat="1">
      <c r="A642"/>
      <c r="C642" s="38" t="s">
        <v>1365</v>
      </c>
      <c r="D642" s="36" t="str">
        <f t="shared" si="85"/>
        <v>4.1.1.4.01</v>
      </c>
      <c r="E642" s="34" t="s">
        <v>1331</v>
      </c>
      <c r="F642" s="34" t="str">
        <f>+F638</f>
        <v>HORNO</v>
      </c>
      <c r="G642" s="34"/>
      <c r="H642" s="34"/>
      <c r="I642" s="34"/>
      <c r="J642" s="317" t="str">
        <f>+J627</f>
        <v>Blanco</v>
      </c>
      <c r="K642" s="34" t="str">
        <f>+K635</f>
        <v>Usado</v>
      </c>
      <c r="L642" s="34">
        <v>1</v>
      </c>
      <c r="M642" s="34"/>
      <c r="N642" s="34"/>
      <c r="O642" s="34" t="str">
        <f>+O635</f>
        <v>COPROLOGIA Y UROANALISIS</v>
      </c>
      <c r="P642" s="34"/>
      <c r="W642" s="196">
        <v>7000</v>
      </c>
      <c r="X642" s="197">
        <f t="shared" si="81"/>
        <v>7000</v>
      </c>
      <c r="Y642"/>
      <c r="Z642"/>
      <c r="AA642"/>
      <c r="AB642"/>
      <c r="AC642"/>
      <c r="AD642"/>
      <c r="AE642"/>
      <c r="AF642"/>
      <c r="AG642"/>
      <c r="AH642"/>
      <c r="AI642"/>
      <c r="AJ642"/>
      <c r="AK642"/>
      <c r="AL642"/>
      <c r="AM642"/>
      <c r="AN642"/>
      <c r="AO642"/>
      <c r="AP642"/>
      <c r="AQ642"/>
      <c r="AR642"/>
      <c r="AS642"/>
      <c r="AT642"/>
      <c r="AU642"/>
      <c r="AV642"/>
      <c r="AW642"/>
      <c r="AX642"/>
      <c r="AY642"/>
      <c r="AZ642"/>
      <c r="BA642"/>
      <c r="BB642"/>
      <c r="BC642" s="66"/>
    </row>
    <row r="643" spans="1:55" s="35" customFormat="1">
      <c r="A643"/>
      <c r="C643" s="38" t="s">
        <v>1366</v>
      </c>
      <c r="D643" s="36" t="str">
        <f>+D640</f>
        <v>4.1.1.4.01</v>
      </c>
      <c r="E643" s="34" t="str">
        <f>+E631</f>
        <v>NEVERA</v>
      </c>
      <c r="F643" s="34" t="str">
        <f>+F631</f>
        <v>FARCO</v>
      </c>
      <c r="G643" s="34"/>
      <c r="H643" s="34"/>
      <c r="I643" s="34"/>
      <c r="J643" s="317" t="str">
        <f>+J635</f>
        <v>Negro</v>
      </c>
      <c r="K643" s="34" t="str">
        <f>+K638</f>
        <v>Usado</v>
      </c>
      <c r="L643" s="34">
        <v>4</v>
      </c>
      <c r="M643" s="34"/>
      <c r="N643" s="34"/>
      <c r="O643" s="34" t="str">
        <f>+O638</f>
        <v>COPROLOGIA Y UROANALISIS</v>
      </c>
      <c r="P643" s="34"/>
      <c r="W643" s="196">
        <v>6000</v>
      </c>
      <c r="X643" s="197">
        <f t="shared" si="81"/>
        <v>24000</v>
      </c>
      <c r="Y643"/>
      <c r="Z643"/>
      <c r="AA643"/>
      <c r="AB643"/>
      <c r="AC643"/>
      <c r="AD643"/>
      <c r="AE643"/>
      <c r="AF643"/>
      <c r="AG643"/>
      <c r="AH643"/>
      <c r="AI643"/>
      <c r="AJ643"/>
      <c r="AK643"/>
      <c r="AL643"/>
      <c r="AM643"/>
      <c r="AN643"/>
      <c r="AO643"/>
      <c r="AP643"/>
      <c r="AQ643"/>
      <c r="AR643"/>
      <c r="AS643"/>
      <c r="AT643"/>
      <c r="AU643"/>
      <c r="AV643"/>
      <c r="AW643"/>
      <c r="AX643"/>
      <c r="AY643"/>
      <c r="AZ643"/>
      <c r="BA643"/>
      <c r="BB643"/>
      <c r="BC643" s="66"/>
    </row>
    <row r="644" spans="1:55" s="35" customFormat="1">
      <c r="A644"/>
      <c r="C644" s="38" t="s">
        <v>1367</v>
      </c>
      <c r="D644" s="36" t="str">
        <f>+D641</f>
        <v>4.1.1.4.01</v>
      </c>
      <c r="E644" s="34" t="s">
        <v>1332</v>
      </c>
      <c r="F644" s="34"/>
      <c r="G644" s="34"/>
      <c r="H644" s="34"/>
      <c r="I644" s="34"/>
      <c r="J644" s="317" t="str">
        <f>+J642</f>
        <v>Blanco</v>
      </c>
      <c r="K644" s="34" t="str">
        <f>+K639</f>
        <v>Usado</v>
      </c>
      <c r="L644" s="34">
        <v>1</v>
      </c>
      <c r="M644" s="34"/>
      <c r="N644" s="34"/>
      <c r="O644" s="34" t="str">
        <f>+O638</f>
        <v>COPROLOGIA Y UROANALISIS</v>
      </c>
      <c r="P644" s="34"/>
      <c r="W644" s="196">
        <v>3000</v>
      </c>
      <c r="X644" s="197">
        <f t="shared" si="81"/>
        <v>3000</v>
      </c>
      <c r="Y644"/>
      <c r="Z644"/>
      <c r="AA644"/>
      <c r="AB644"/>
      <c r="AC644"/>
      <c r="AD644"/>
      <c r="AE644"/>
      <c r="AF644"/>
      <c r="AG644"/>
      <c r="AH644"/>
      <c r="AI644"/>
      <c r="AJ644"/>
      <c r="AK644"/>
      <c r="AL644"/>
      <c r="AM644"/>
      <c r="AN644"/>
      <c r="AO644"/>
      <c r="AP644"/>
      <c r="AQ644"/>
      <c r="AR644"/>
      <c r="AS644"/>
      <c r="AT644"/>
      <c r="AU644"/>
      <c r="AV644"/>
      <c r="AW644"/>
      <c r="AX644"/>
      <c r="AY644"/>
      <c r="AZ644"/>
      <c r="BA644"/>
      <c r="BB644"/>
      <c r="BC644" s="66"/>
    </row>
    <row r="645" spans="1:55">
      <c r="B645" s="35"/>
      <c r="C645" s="38" t="s">
        <v>1368</v>
      </c>
      <c r="D645" s="36" t="str">
        <f t="shared" ref="D645:D657" si="86">+D643</f>
        <v>4.1.1.4.01</v>
      </c>
      <c r="E645" s="34" t="s">
        <v>1213</v>
      </c>
      <c r="F645" s="34"/>
      <c r="G645" s="34"/>
      <c r="H645" s="34"/>
      <c r="I645" s="34"/>
      <c r="J645" s="317" t="str">
        <f>+J640</f>
        <v>MetaL</v>
      </c>
      <c r="K645" s="34" t="str">
        <f>+K642</f>
        <v>Usado</v>
      </c>
      <c r="L645" s="34">
        <v>1</v>
      </c>
      <c r="M645" s="34"/>
      <c r="N645" s="34"/>
      <c r="O645" s="34" t="str">
        <f>+O639</f>
        <v>COPROLOGIA Y UROANALISIS</v>
      </c>
      <c r="P645" s="34"/>
      <c r="Q645" s="35"/>
      <c r="R645" s="35"/>
      <c r="S645" s="35"/>
      <c r="T645" s="35"/>
      <c r="U645" s="35"/>
      <c r="V645" s="35"/>
      <c r="W645" s="196">
        <v>15000</v>
      </c>
      <c r="X645" s="197">
        <f t="shared" si="81"/>
        <v>15000</v>
      </c>
    </row>
    <row r="646" spans="1:55">
      <c r="B646" s="35"/>
      <c r="C646" s="38" t="s">
        <v>1369</v>
      </c>
      <c r="D646" s="36" t="str">
        <f t="shared" si="86"/>
        <v>4.1.1.4.01</v>
      </c>
      <c r="E646" s="34" t="s">
        <v>1333</v>
      </c>
      <c r="F646" s="34" t="s">
        <v>1334</v>
      </c>
      <c r="G646" s="34">
        <v>1102</v>
      </c>
      <c r="H646" s="34"/>
      <c r="I646" s="34"/>
      <c r="J646" s="317" t="str">
        <f>+J637</f>
        <v>Gris</v>
      </c>
      <c r="K646" s="34" t="str">
        <f>+K638</f>
        <v>Usado</v>
      </c>
      <c r="L646" s="34">
        <v>1</v>
      </c>
      <c r="M646" s="34"/>
      <c r="N646" s="34"/>
      <c r="O646" s="34" t="str">
        <f>+O639</f>
        <v>COPROLOGIA Y UROANALISIS</v>
      </c>
      <c r="P646" s="34"/>
      <c r="Q646" s="35"/>
      <c r="R646" s="35"/>
      <c r="S646" s="35"/>
      <c r="T646" s="35"/>
      <c r="U646" s="35"/>
      <c r="V646" s="35"/>
      <c r="W646" s="196">
        <f>3000*60</f>
        <v>180000</v>
      </c>
      <c r="X646" s="197">
        <f t="shared" si="81"/>
        <v>180000</v>
      </c>
    </row>
    <row r="647" spans="1:55">
      <c r="B647" s="35"/>
      <c r="C647" s="38" t="s">
        <v>1370</v>
      </c>
      <c r="D647" s="36" t="str">
        <f t="shared" si="86"/>
        <v>4.1.1.4.01</v>
      </c>
      <c r="E647" s="34" t="s">
        <v>1335</v>
      </c>
      <c r="F647" s="34"/>
      <c r="G647" s="34"/>
      <c r="H647" s="34"/>
      <c r="I647" s="34"/>
      <c r="J647" s="317" t="str">
        <f>+J644</f>
        <v>Blanco</v>
      </c>
      <c r="K647" s="34" t="str">
        <f>+K643</f>
        <v>Usado</v>
      </c>
      <c r="L647" s="34">
        <v>1</v>
      </c>
      <c r="M647" s="34"/>
      <c r="N647" s="34"/>
      <c r="O647" s="34" t="str">
        <f>+O641</f>
        <v>COPROLOGIA Y UROANALISIS</v>
      </c>
      <c r="P647" s="34"/>
      <c r="Q647" s="35"/>
      <c r="R647" s="35"/>
      <c r="S647" s="35"/>
      <c r="T647" s="35"/>
      <c r="U647" s="35"/>
      <c r="V647" s="35"/>
      <c r="W647" s="196">
        <v>72000</v>
      </c>
      <c r="X647" s="197">
        <f t="shared" si="81"/>
        <v>72000</v>
      </c>
    </row>
    <row r="648" spans="1:55">
      <c r="B648" s="35"/>
      <c r="C648" s="38" t="s">
        <v>1371</v>
      </c>
      <c r="D648" s="36" t="str">
        <f t="shared" si="86"/>
        <v>4.1.1.4.01</v>
      </c>
      <c r="E648" s="34" t="s">
        <v>1336</v>
      </c>
      <c r="F648" s="34"/>
      <c r="G648" s="34" t="s">
        <v>1337</v>
      </c>
      <c r="H648" s="34"/>
      <c r="I648" s="34"/>
      <c r="J648" s="317" t="str">
        <f>+J647</f>
        <v>Blanco</v>
      </c>
      <c r="K648" s="34" t="str">
        <f>+K646</f>
        <v>Usado</v>
      </c>
      <c r="L648" s="34">
        <v>1</v>
      </c>
      <c r="M648" s="34"/>
      <c r="N648" s="34"/>
      <c r="O648" s="34" t="str">
        <f>+O640</f>
        <v>COPROLOGIA Y UROANALISIS</v>
      </c>
      <c r="P648" s="34"/>
      <c r="Q648" s="35"/>
      <c r="R648" s="35"/>
      <c r="S648" s="35"/>
      <c r="T648" s="35"/>
      <c r="U648" s="35"/>
      <c r="V648" s="35"/>
      <c r="W648" s="196">
        <f>850*70</f>
        <v>59500</v>
      </c>
      <c r="X648" s="197">
        <f t="shared" si="81"/>
        <v>59500</v>
      </c>
    </row>
    <row r="649" spans="1:55">
      <c r="B649" s="35"/>
      <c r="C649" s="38" t="s">
        <v>1372</v>
      </c>
      <c r="D649" s="36" t="str">
        <f t="shared" si="86"/>
        <v>4.1.1.4.01</v>
      </c>
      <c r="E649" s="34" t="s">
        <v>1338</v>
      </c>
      <c r="F649" s="34" t="s">
        <v>1339</v>
      </c>
      <c r="G649" s="34"/>
      <c r="H649" s="34"/>
      <c r="I649" s="34"/>
      <c r="J649" s="317" t="str">
        <f>+J642</f>
        <v>Blanco</v>
      </c>
      <c r="K649" s="34" t="str">
        <f>+K645</f>
        <v>Usado</v>
      </c>
      <c r="L649" s="34">
        <v>1</v>
      </c>
      <c r="M649" s="34"/>
      <c r="N649" s="34"/>
      <c r="O649" s="34" t="str">
        <f>+O642</f>
        <v>COPROLOGIA Y UROANALISIS</v>
      </c>
      <c r="P649" s="34"/>
      <c r="Q649" s="35"/>
      <c r="R649" s="35"/>
      <c r="S649" s="35"/>
      <c r="T649" s="35"/>
      <c r="U649" s="35"/>
      <c r="V649" s="35"/>
      <c r="W649" s="196">
        <v>60000</v>
      </c>
      <c r="X649" s="197">
        <f t="shared" si="81"/>
        <v>60000</v>
      </c>
    </row>
    <row r="650" spans="1:55">
      <c r="B650" s="35"/>
      <c r="C650" s="38" t="s">
        <v>1373</v>
      </c>
      <c r="D650" s="36" t="str">
        <f t="shared" si="86"/>
        <v>4.1.1.4.01</v>
      </c>
      <c r="E650" s="34" t="s">
        <v>1342</v>
      </c>
      <c r="F650" s="34" t="s">
        <v>1341</v>
      </c>
      <c r="G650" s="34" t="s">
        <v>1340</v>
      </c>
      <c r="H650" s="34"/>
      <c r="I650" s="34"/>
      <c r="J650" s="317" t="str">
        <f>+J649</f>
        <v>Blanco</v>
      </c>
      <c r="K650" s="34" t="str">
        <f>+K648</f>
        <v>Usado</v>
      </c>
      <c r="L650" s="34">
        <v>1</v>
      </c>
      <c r="M650" s="34"/>
      <c r="N650" s="34"/>
      <c r="O650" s="34" t="str">
        <f>+O641</f>
        <v>COPROLOGIA Y UROANALISIS</v>
      </c>
      <c r="P650" s="34"/>
      <c r="Q650" s="35"/>
      <c r="R650" s="35"/>
      <c r="S650" s="35"/>
      <c r="T650" s="35"/>
      <c r="U650" s="35"/>
      <c r="V650" s="35"/>
      <c r="W650" s="196">
        <f>3000*60</f>
        <v>180000</v>
      </c>
      <c r="X650" s="197">
        <f t="shared" si="81"/>
        <v>180000</v>
      </c>
    </row>
    <row r="651" spans="1:55">
      <c r="B651" s="35"/>
      <c r="C651" s="38" t="s">
        <v>1374</v>
      </c>
      <c r="D651" s="36" t="str">
        <f t="shared" si="86"/>
        <v>4.1.1.4.01</v>
      </c>
      <c r="E651" s="34" t="s">
        <v>393</v>
      </c>
      <c r="F651" s="34" t="s">
        <v>1343</v>
      </c>
      <c r="G651" s="34"/>
      <c r="H651" s="34"/>
      <c r="I651" s="34"/>
      <c r="J651" s="317" t="str">
        <f>+J643</f>
        <v>Negro</v>
      </c>
      <c r="K651" s="34" t="str">
        <f>+K644</f>
        <v>Usado</v>
      </c>
      <c r="L651" s="34">
        <v>2</v>
      </c>
      <c r="M651" s="34"/>
      <c r="N651" s="34"/>
      <c r="O651" s="34" t="str">
        <f>+O641</f>
        <v>COPROLOGIA Y UROANALISIS</v>
      </c>
      <c r="P651" s="34"/>
      <c r="Q651" s="35"/>
      <c r="R651" s="35"/>
      <c r="S651" s="35"/>
      <c r="T651" s="35"/>
      <c r="U651" s="35"/>
      <c r="V651" s="35"/>
      <c r="W651" s="196">
        <v>5000</v>
      </c>
      <c r="X651" s="197">
        <f t="shared" si="81"/>
        <v>10000</v>
      </c>
    </row>
    <row r="652" spans="1:55">
      <c r="B652" s="35"/>
      <c r="C652" s="38" t="s">
        <v>1375</v>
      </c>
      <c r="D652" s="36" t="str">
        <f t="shared" si="86"/>
        <v>4.1.1.4.01</v>
      </c>
      <c r="E652" s="34" t="str">
        <f>+E619</f>
        <v>Computadora Completa</v>
      </c>
      <c r="F652" s="34"/>
      <c r="G652" s="34" t="str">
        <f>+G619</f>
        <v>DELL</v>
      </c>
      <c r="H652" s="34"/>
      <c r="I652" s="34"/>
      <c r="J652" s="317" t="str">
        <f>+J643</f>
        <v>Negro</v>
      </c>
      <c r="K652" s="34" t="str">
        <f>+K650</f>
        <v>Usado</v>
      </c>
      <c r="L652" s="34">
        <v>2</v>
      </c>
      <c r="M652" s="34"/>
      <c r="N652" s="34"/>
      <c r="O652" s="34" t="str">
        <f>+O648</f>
        <v>COPROLOGIA Y UROANALISIS</v>
      </c>
      <c r="P652" s="34"/>
      <c r="Q652" s="35"/>
      <c r="R652" s="35"/>
      <c r="S652" s="35"/>
      <c r="T652" s="35"/>
      <c r="U652" s="35"/>
      <c r="V652" s="35"/>
      <c r="W652" s="196">
        <v>15000</v>
      </c>
      <c r="X652" s="197">
        <f t="shared" si="81"/>
        <v>30000</v>
      </c>
    </row>
    <row r="653" spans="1:55">
      <c r="B653" s="35"/>
      <c r="C653" s="38" t="s">
        <v>1376</v>
      </c>
      <c r="D653" s="36" t="str">
        <f t="shared" si="86"/>
        <v>4.1.1.4.01</v>
      </c>
      <c r="E653" s="34" t="s">
        <v>1344</v>
      </c>
      <c r="F653" s="34" t="str">
        <f>+F649</f>
        <v xml:space="preserve">MONITOR </v>
      </c>
      <c r="G653" s="35"/>
      <c r="H653" s="34"/>
      <c r="I653" s="34"/>
      <c r="J653" s="317" t="str">
        <f>+J651</f>
        <v>Negro</v>
      </c>
      <c r="K653" s="34" t="str">
        <f>+K649</f>
        <v>Usado</v>
      </c>
      <c r="L653" s="34">
        <f>+L650</f>
        <v>1</v>
      </c>
      <c r="M653" s="34"/>
      <c r="N653" s="34"/>
      <c r="O653" s="34" t="str">
        <f>+O650</f>
        <v>COPROLOGIA Y UROANALISIS</v>
      </c>
      <c r="P653" s="34"/>
      <c r="Q653" s="35"/>
      <c r="R653" s="35"/>
      <c r="S653" s="35"/>
      <c r="T653" s="35"/>
      <c r="U653" s="35"/>
      <c r="V653" s="35"/>
      <c r="W653" s="196">
        <v>50000</v>
      </c>
      <c r="X653" s="197">
        <f t="shared" si="81"/>
        <v>50000</v>
      </c>
    </row>
    <row r="654" spans="1:55">
      <c r="B654" s="35"/>
      <c r="C654" s="38" t="s">
        <v>1377</v>
      </c>
      <c r="D654" s="36" t="str">
        <f t="shared" si="86"/>
        <v>4.1.1.4.01</v>
      </c>
      <c r="E654" s="34" t="s">
        <v>1345</v>
      </c>
      <c r="F654" s="34" t="str">
        <f>+F653</f>
        <v xml:space="preserve">MONITOR </v>
      </c>
      <c r="G654" s="34"/>
      <c r="H654" s="34"/>
      <c r="I654" s="34"/>
      <c r="J654" s="317" t="str">
        <f>+J648</f>
        <v>Blanco</v>
      </c>
      <c r="K654" s="34" t="str">
        <f>+K649</f>
        <v>Usado</v>
      </c>
      <c r="L654" s="34">
        <v>1</v>
      </c>
      <c r="M654" s="34"/>
      <c r="N654" s="34"/>
      <c r="O654" s="34" t="str">
        <f>+O649</f>
        <v>COPROLOGIA Y UROANALISIS</v>
      </c>
      <c r="P654" s="34"/>
      <c r="Q654" s="35"/>
      <c r="R654" s="35"/>
      <c r="S654" s="35"/>
      <c r="T654" s="35"/>
      <c r="U654" s="35"/>
      <c r="V654" s="35"/>
      <c r="W654" s="196">
        <v>200000</v>
      </c>
      <c r="X654" s="197">
        <f t="shared" si="81"/>
        <v>200000</v>
      </c>
    </row>
    <row r="655" spans="1:55">
      <c r="B655" s="35"/>
      <c r="C655" s="38" t="s">
        <v>1378</v>
      </c>
      <c r="D655" s="36" t="str">
        <f t="shared" si="86"/>
        <v>4.1.1.4.01</v>
      </c>
      <c r="E655" s="34" t="s">
        <v>1346</v>
      </c>
      <c r="F655" s="34" t="s">
        <v>1347</v>
      </c>
      <c r="G655" s="34"/>
      <c r="H655" s="34"/>
      <c r="I655" s="34"/>
      <c r="J655" s="317" t="s">
        <v>562</v>
      </c>
      <c r="K655" s="34" t="str">
        <f>+K641</f>
        <v>Usado</v>
      </c>
      <c r="L655" s="34">
        <v>1</v>
      </c>
      <c r="M655" s="34"/>
      <c r="N655" s="34"/>
      <c r="O655" s="34" t="str">
        <f>+O645</f>
        <v>COPROLOGIA Y UROANALISIS</v>
      </c>
      <c r="P655" s="34"/>
      <c r="Q655" s="35"/>
      <c r="R655" s="35"/>
      <c r="S655" s="35"/>
      <c r="T655" s="35"/>
      <c r="U655" s="35"/>
      <c r="V655" s="35"/>
      <c r="W655" s="196">
        <v>15000</v>
      </c>
      <c r="X655" s="197">
        <f t="shared" si="81"/>
        <v>15000</v>
      </c>
    </row>
    <row r="656" spans="1:55">
      <c r="B656" s="35"/>
      <c r="C656" s="38" t="s">
        <v>1379</v>
      </c>
      <c r="D656" s="36" t="str">
        <f t="shared" si="86"/>
        <v>4.1.1.4.01</v>
      </c>
      <c r="E656" s="34" t="s">
        <v>1348</v>
      </c>
      <c r="F656" s="34"/>
      <c r="G656" s="34"/>
      <c r="H656" s="34"/>
      <c r="I656" s="34"/>
      <c r="J656" s="317" t="s">
        <v>1349</v>
      </c>
      <c r="K656" s="34" t="str">
        <f>+K638</f>
        <v>Usado</v>
      </c>
      <c r="L656" s="34">
        <v>1</v>
      </c>
      <c r="M656" s="34"/>
      <c r="N656" s="34"/>
      <c r="O656" s="34" t="str">
        <f>+O648</f>
        <v>COPROLOGIA Y UROANALISIS</v>
      </c>
      <c r="P656" s="34"/>
      <c r="Q656" s="35"/>
      <c r="R656" s="35"/>
      <c r="S656" s="35"/>
      <c r="T656" s="35"/>
      <c r="U656" s="35"/>
      <c r="V656" s="35"/>
      <c r="W656" s="196">
        <v>15000</v>
      </c>
      <c r="X656" s="197">
        <f t="shared" si="81"/>
        <v>15000</v>
      </c>
    </row>
    <row r="657" spans="1:55">
      <c r="B657" s="35"/>
      <c r="C657" s="38" t="s">
        <v>1380</v>
      </c>
      <c r="D657" s="36" t="str">
        <f t="shared" si="86"/>
        <v>4.1.1.4.01</v>
      </c>
      <c r="E657" s="34" t="s">
        <v>1350</v>
      </c>
      <c r="F657" s="34"/>
      <c r="G657" s="34"/>
      <c r="H657" s="34"/>
      <c r="I657" s="34"/>
      <c r="J657" s="317" t="str">
        <f>+J656</f>
        <v>ROJO/CREMA</v>
      </c>
      <c r="K657" s="34" t="str">
        <f>+K653</f>
        <v>Usado</v>
      </c>
      <c r="L657" s="34">
        <v>1</v>
      </c>
      <c r="M657" s="34"/>
      <c r="N657" s="34"/>
      <c r="O657" s="34" t="str">
        <f>+O649</f>
        <v>COPROLOGIA Y UROANALISIS</v>
      </c>
      <c r="P657" s="34"/>
      <c r="Q657" s="35"/>
      <c r="R657" s="35"/>
      <c r="S657" s="35"/>
      <c r="T657" s="35"/>
      <c r="U657" s="35"/>
      <c r="V657" s="35"/>
      <c r="W657" s="196">
        <v>6000</v>
      </c>
      <c r="X657" s="197">
        <f t="shared" si="81"/>
        <v>6000</v>
      </c>
    </row>
    <row r="658" spans="1:55" s="141" customFormat="1">
      <c r="A658" s="144"/>
      <c r="C658" s="375" t="s">
        <v>1453</v>
      </c>
      <c r="D658" s="375"/>
      <c r="E658" s="375"/>
      <c r="F658" s="375"/>
      <c r="G658" s="375"/>
      <c r="H658" s="375"/>
      <c r="I658" s="375"/>
      <c r="J658" s="375"/>
      <c r="K658" s="375"/>
      <c r="L658" s="375"/>
      <c r="M658" s="375"/>
      <c r="N658" s="375"/>
      <c r="O658" s="375"/>
      <c r="P658" s="375"/>
      <c r="W658" s="142"/>
      <c r="X658" s="143">
        <f t="shared" si="81"/>
        <v>0</v>
      </c>
      <c r="Y658" s="144"/>
      <c r="Z658" s="144"/>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53"/>
    </row>
    <row r="659" spans="1:55" s="35" customFormat="1" ht="29.25" thickBot="1">
      <c r="A659"/>
      <c r="C659" s="38" t="s">
        <v>1381</v>
      </c>
      <c r="D659" s="36" t="str">
        <f>+D656</f>
        <v>4.1.1.4.01</v>
      </c>
      <c r="E659" s="36" t="s">
        <v>1449</v>
      </c>
      <c r="F659" s="34"/>
      <c r="G659" s="34" t="s">
        <v>1450</v>
      </c>
      <c r="H659" s="34" t="s">
        <v>1451</v>
      </c>
      <c r="I659" s="34"/>
      <c r="J659" s="317" t="str">
        <f>+J657</f>
        <v>ROJO/CREMA</v>
      </c>
      <c r="K659" s="34" t="str">
        <f>+K657</f>
        <v>Usado</v>
      </c>
      <c r="L659" s="34">
        <v>1</v>
      </c>
      <c r="O659" s="34" t="str">
        <f>+O655</f>
        <v>COPROLOGIA Y UROANALISIS</v>
      </c>
      <c r="P659" s="34"/>
      <c r="W659" s="196">
        <f>300*60</f>
        <v>18000</v>
      </c>
      <c r="X659" s="197">
        <f t="shared" si="81"/>
        <v>18000</v>
      </c>
      <c r="Y659"/>
      <c r="Z659"/>
      <c r="AA659"/>
      <c r="AB659"/>
      <c r="AC659"/>
      <c r="AD659"/>
      <c r="AE659"/>
      <c r="AF659"/>
      <c r="AG659"/>
      <c r="AH659"/>
      <c r="AI659"/>
      <c r="AJ659"/>
      <c r="AK659"/>
      <c r="AL659"/>
      <c r="AM659"/>
      <c r="AN659"/>
      <c r="AO659"/>
      <c r="AP659"/>
      <c r="AQ659"/>
      <c r="AR659"/>
      <c r="AS659"/>
      <c r="AT659"/>
      <c r="AU659"/>
      <c r="AV659"/>
      <c r="AW659"/>
      <c r="AX659"/>
      <c r="AY659"/>
      <c r="AZ659"/>
      <c r="BA659"/>
      <c r="BB659"/>
      <c r="BC659" s="66"/>
    </row>
    <row r="660" spans="1:55" s="140" customFormat="1" ht="29.25" thickBot="1">
      <c r="A660" s="144"/>
      <c r="B660" s="141"/>
      <c r="C660" s="375" t="s">
        <v>1595</v>
      </c>
      <c r="D660" s="375"/>
      <c r="E660" s="375"/>
      <c r="F660" s="375"/>
      <c r="G660" s="375"/>
      <c r="H660" s="375"/>
      <c r="I660" s="375"/>
      <c r="J660" s="375"/>
      <c r="K660" s="375"/>
      <c r="L660" s="375"/>
      <c r="M660" s="375"/>
      <c r="N660" s="375"/>
      <c r="O660" s="375"/>
      <c r="P660" s="375"/>
      <c r="Q660" s="141"/>
      <c r="R660" s="141"/>
      <c r="S660" s="141"/>
      <c r="T660" s="141"/>
      <c r="U660" s="141"/>
      <c r="V660" s="141"/>
      <c r="W660" s="142"/>
      <c r="X660" s="143">
        <f t="shared" ref="X660:X731" si="87">+L660*W660</f>
        <v>0</v>
      </c>
      <c r="Y660" s="144"/>
      <c r="Z660" s="144"/>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row>
    <row r="661" spans="1:55" s="56" customFormat="1" ht="29.25" thickBot="1">
      <c r="A661"/>
      <c r="B661" s="35"/>
      <c r="C661" s="38" t="s">
        <v>1382</v>
      </c>
      <c r="D661" s="36" t="str">
        <f t="shared" ref="D661" si="88">+D659</f>
        <v>4.1.1.4.01</v>
      </c>
      <c r="E661" s="34" t="s">
        <v>1187</v>
      </c>
      <c r="F661" s="34" t="s">
        <v>1604</v>
      </c>
      <c r="G661" s="34" t="s">
        <v>1605</v>
      </c>
      <c r="H661" s="34" t="s">
        <v>1606</v>
      </c>
      <c r="I661" s="70"/>
      <c r="J661" s="317" t="s">
        <v>1664</v>
      </c>
      <c r="K661" s="34" t="s">
        <v>595</v>
      </c>
      <c r="L661" s="70">
        <v>1</v>
      </c>
      <c r="M661" s="70"/>
      <c r="N661" s="70"/>
      <c r="O661" s="70" t="str">
        <f>+C660</f>
        <v>LEVANTAMIENTO DE AIRE ACONDICIONADO EN TECHO</v>
      </c>
      <c r="P661" s="34"/>
      <c r="Q661" s="35"/>
      <c r="R661" s="35"/>
      <c r="S661" s="35"/>
      <c r="T661" s="35"/>
      <c r="U661" s="35"/>
      <c r="V661" s="35"/>
      <c r="W661" s="196">
        <v>45000</v>
      </c>
      <c r="X661" s="197">
        <f t="shared" si="87"/>
        <v>45000</v>
      </c>
      <c r="Y661"/>
      <c r="Z661"/>
      <c r="AA661"/>
      <c r="AB661"/>
      <c r="AC661"/>
      <c r="AD661"/>
      <c r="AE661"/>
      <c r="AF661"/>
      <c r="AG661"/>
      <c r="AH661"/>
      <c r="AI661"/>
      <c r="AJ661"/>
      <c r="AK661"/>
      <c r="AL661"/>
      <c r="AM661"/>
      <c r="AN661"/>
      <c r="AO661"/>
      <c r="AP661"/>
      <c r="AQ661"/>
      <c r="AR661"/>
      <c r="AS661"/>
      <c r="AT661"/>
      <c r="AU661"/>
      <c r="AV661"/>
      <c r="AW661"/>
      <c r="AX661"/>
      <c r="AY661"/>
      <c r="AZ661"/>
      <c r="BA661"/>
      <c r="BB661"/>
    </row>
    <row r="662" spans="1:55" s="56" customFormat="1" ht="29.25" thickBot="1">
      <c r="A662"/>
      <c r="B662" s="35"/>
      <c r="C662" s="38" t="s">
        <v>1383</v>
      </c>
      <c r="D662" s="36" t="s">
        <v>60</v>
      </c>
      <c r="E662" s="34" t="s">
        <v>1187</v>
      </c>
      <c r="F662" s="34" t="s">
        <v>1607</v>
      </c>
      <c r="G662" s="34" t="s">
        <v>1608</v>
      </c>
      <c r="H662" s="35"/>
      <c r="I662" s="34"/>
      <c r="J662" s="317" t="s">
        <v>1664</v>
      </c>
      <c r="K662" s="34" t="s">
        <v>595</v>
      </c>
      <c r="L662" s="34">
        <v>6</v>
      </c>
      <c r="M662" s="34"/>
      <c r="N662" s="34"/>
      <c r="O662" s="34" t="str">
        <f>+C660</f>
        <v>LEVANTAMIENTO DE AIRE ACONDICIONADO EN TECHO</v>
      </c>
      <c r="P662" s="34"/>
      <c r="Q662" s="35"/>
      <c r="R662" s="35"/>
      <c r="S662" s="35"/>
      <c r="T662" s="35"/>
      <c r="U662" s="35"/>
      <c r="V662" s="35"/>
      <c r="W662" s="196">
        <f>3500*60</f>
        <v>210000</v>
      </c>
      <c r="X662" s="197">
        <f t="shared" si="87"/>
        <v>1260000</v>
      </c>
      <c r="Y662"/>
      <c r="Z662"/>
      <c r="AA662"/>
      <c r="AB662"/>
      <c r="AC662"/>
      <c r="AD662"/>
      <c r="AE662"/>
      <c r="AF662"/>
      <c r="AG662"/>
      <c r="AH662"/>
      <c r="AI662"/>
      <c r="AJ662"/>
      <c r="AK662"/>
      <c r="AL662"/>
      <c r="AM662"/>
      <c r="AN662"/>
      <c r="AO662"/>
      <c r="AP662"/>
      <c r="AQ662"/>
      <c r="AR662"/>
      <c r="AS662"/>
      <c r="AT662"/>
      <c r="AU662"/>
      <c r="AV662"/>
      <c r="AW662"/>
      <c r="AX662"/>
      <c r="AY662"/>
      <c r="AZ662"/>
      <c r="BA662"/>
      <c r="BB662"/>
    </row>
    <row r="663" spans="1:55" s="56" customFormat="1" ht="29.25" thickBot="1">
      <c r="A663"/>
      <c r="B663" s="35"/>
      <c r="C663" s="38" t="s">
        <v>1384</v>
      </c>
      <c r="D663" s="36" t="s">
        <v>60</v>
      </c>
      <c r="E663" s="34" t="s">
        <v>1187</v>
      </c>
      <c r="F663" s="34" t="s">
        <v>1609</v>
      </c>
      <c r="G663" s="34" t="s">
        <v>1610</v>
      </c>
      <c r="H663" s="34" t="s">
        <v>1611</v>
      </c>
      <c r="I663" s="34"/>
      <c r="J663" s="317" t="s">
        <v>1664</v>
      </c>
      <c r="K663" s="34" t="str">
        <f t="shared" ref="K663:K690" si="89">+K661</f>
        <v>Usado</v>
      </c>
      <c r="L663" s="34">
        <v>1</v>
      </c>
      <c r="M663" s="34"/>
      <c r="N663" s="34"/>
      <c r="O663" s="34" t="str">
        <f>+C660</f>
        <v>LEVANTAMIENTO DE AIRE ACONDICIONADO EN TECHO</v>
      </c>
      <c r="P663" s="34"/>
      <c r="Q663" s="35"/>
      <c r="R663" s="35"/>
      <c r="S663" s="35"/>
      <c r="T663" s="35"/>
      <c r="U663" s="35"/>
      <c r="V663" s="35"/>
      <c r="W663" s="196">
        <f>650*60</f>
        <v>39000</v>
      </c>
      <c r="X663" s="197">
        <f t="shared" si="87"/>
        <v>39000</v>
      </c>
      <c r="Y663"/>
      <c r="Z663"/>
      <c r="AA663"/>
      <c r="AB663"/>
      <c r="AC663"/>
      <c r="AD663"/>
      <c r="AE663"/>
      <c r="AF663"/>
      <c r="AG663"/>
      <c r="AH663"/>
      <c r="AI663"/>
      <c r="AJ663"/>
      <c r="AK663"/>
      <c r="AL663"/>
      <c r="AM663"/>
      <c r="AN663"/>
      <c r="AO663"/>
      <c r="AP663"/>
      <c r="AQ663"/>
      <c r="AR663"/>
      <c r="AS663"/>
      <c r="AT663"/>
      <c r="AU663"/>
      <c r="AV663"/>
      <c r="AW663"/>
      <c r="AX663"/>
      <c r="AY663"/>
      <c r="AZ663"/>
      <c r="BA663"/>
      <c r="BB663"/>
    </row>
    <row r="664" spans="1:55" s="56" customFormat="1" ht="29.25" thickBot="1">
      <c r="A664"/>
      <c r="B664" s="35"/>
      <c r="C664" s="38" t="s">
        <v>1385</v>
      </c>
      <c r="D664" s="36" t="str">
        <f>+D662</f>
        <v>4.1.1.4.01</v>
      </c>
      <c r="E664" s="34" t="s">
        <v>1187</v>
      </c>
      <c r="F664" s="34" t="s">
        <v>1612</v>
      </c>
      <c r="G664" s="34" t="s">
        <v>1613</v>
      </c>
      <c r="H664" s="34"/>
      <c r="I664" s="34"/>
      <c r="J664" s="317" t="s">
        <v>1664</v>
      </c>
      <c r="K664" s="34" t="str">
        <f t="shared" si="89"/>
        <v>Usado</v>
      </c>
      <c r="L664" s="34">
        <v>2</v>
      </c>
      <c r="M664" s="34"/>
      <c r="N664" s="34"/>
      <c r="O664" s="34" t="str">
        <f>+C660</f>
        <v>LEVANTAMIENTO DE AIRE ACONDICIONADO EN TECHO</v>
      </c>
      <c r="P664" s="34"/>
      <c r="Q664" s="35"/>
      <c r="R664" s="35"/>
      <c r="S664" s="35"/>
      <c r="T664" s="35"/>
      <c r="U664" s="35"/>
      <c r="V664" s="35"/>
      <c r="W664" s="196">
        <f>360*60</f>
        <v>21600</v>
      </c>
      <c r="X664" s="197">
        <f t="shared" si="87"/>
        <v>43200</v>
      </c>
      <c r="Y664"/>
      <c r="Z664"/>
      <c r="AA664"/>
      <c r="AB664"/>
      <c r="AC664"/>
      <c r="AD664"/>
      <c r="AE664"/>
      <c r="AF664"/>
      <c r="AG664"/>
      <c r="AH664"/>
      <c r="AI664"/>
      <c r="AJ664"/>
      <c r="AK664"/>
      <c r="AL664"/>
      <c r="AM664"/>
      <c r="AN664"/>
      <c r="AO664"/>
      <c r="AP664"/>
      <c r="AQ664"/>
      <c r="AR664"/>
      <c r="AS664"/>
      <c r="AT664"/>
      <c r="AU664"/>
      <c r="AV664"/>
      <c r="AW664"/>
      <c r="AX664"/>
      <c r="AY664"/>
      <c r="AZ664"/>
      <c r="BA664"/>
      <c r="BB664"/>
    </row>
    <row r="665" spans="1:55" s="56" customFormat="1" ht="29.25" thickBot="1">
      <c r="A665"/>
      <c r="B665" s="35"/>
      <c r="C665" s="38" t="s">
        <v>1386</v>
      </c>
      <c r="D665" s="36" t="str">
        <f>+D663</f>
        <v>4.1.1.4.01</v>
      </c>
      <c r="E665" s="34" t="s">
        <v>1187</v>
      </c>
      <c r="F665" s="34" t="s">
        <v>1604</v>
      </c>
      <c r="G665" s="34" t="s">
        <v>1605</v>
      </c>
      <c r="H665" s="34" t="s">
        <v>1614</v>
      </c>
      <c r="I665" s="34"/>
      <c r="J665" s="317" t="s">
        <v>1664</v>
      </c>
      <c r="K665" s="34" t="str">
        <f t="shared" si="89"/>
        <v>Usado</v>
      </c>
      <c r="L665" s="34">
        <v>1</v>
      </c>
      <c r="M665" s="34"/>
      <c r="N665" s="34"/>
      <c r="O665" s="34" t="str">
        <f>+C660</f>
        <v>LEVANTAMIENTO DE AIRE ACONDICIONADO EN TECHO</v>
      </c>
      <c r="P665" s="34"/>
      <c r="Q665" s="35"/>
      <c r="R665" s="35"/>
      <c r="S665" s="35"/>
      <c r="T665" s="35"/>
      <c r="U665" s="35"/>
      <c r="V665" s="35"/>
      <c r="W665" s="196">
        <f>2740*60</f>
        <v>164400</v>
      </c>
      <c r="X665" s="197">
        <f t="shared" si="87"/>
        <v>164400</v>
      </c>
      <c r="Y665"/>
      <c r="Z665"/>
      <c r="AA665"/>
      <c r="AB665"/>
      <c r="AC665"/>
      <c r="AD665"/>
      <c r="AE665"/>
      <c r="AF665"/>
      <c r="AG665"/>
      <c r="AH665"/>
      <c r="AI665"/>
      <c r="AJ665"/>
      <c r="AK665"/>
      <c r="AL665"/>
      <c r="AM665"/>
      <c r="AN665"/>
      <c r="AO665"/>
      <c r="AP665"/>
      <c r="AQ665"/>
      <c r="AR665"/>
      <c r="AS665"/>
      <c r="AT665"/>
      <c r="AU665"/>
      <c r="AV665"/>
      <c r="AW665"/>
      <c r="AX665"/>
      <c r="AY665"/>
      <c r="AZ665"/>
      <c r="BA665"/>
      <c r="BB665"/>
    </row>
    <row r="666" spans="1:55" s="56" customFormat="1" ht="29.25" thickBot="1">
      <c r="A666"/>
      <c r="B666" s="35"/>
      <c r="C666" s="38" t="s">
        <v>1387</v>
      </c>
      <c r="D666" s="36" t="str">
        <f>+D664</f>
        <v>4.1.1.4.01</v>
      </c>
      <c r="E666" s="34" t="s">
        <v>1187</v>
      </c>
      <c r="F666" s="34" t="s">
        <v>1604</v>
      </c>
      <c r="G666" s="34" t="s">
        <v>1605</v>
      </c>
      <c r="H666" s="34" t="s">
        <v>1615</v>
      </c>
      <c r="I666" s="34"/>
      <c r="J666" s="317" t="s">
        <v>1664</v>
      </c>
      <c r="K666" s="34" t="str">
        <f t="shared" si="89"/>
        <v>Usado</v>
      </c>
      <c r="L666" s="34">
        <v>1</v>
      </c>
      <c r="M666" s="34"/>
      <c r="N666" s="34"/>
      <c r="O666" s="34" t="str">
        <f>+C660</f>
        <v>LEVANTAMIENTO DE AIRE ACONDICIONADO EN TECHO</v>
      </c>
      <c r="P666" s="34"/>
      <c r="Q666" s="35"/>
      <c r="R666" s="35"/>
      <c r="S666" s="35"/>
      <c r="T666" s="35"/>
      <c r="U666" s="35"/>
      <c r="V666" s="35"/>
      <c r="W666" s="196">
        <f>+W665</f>
        <v>164400</v>
      </c>
      <c r="X666" s="197">
        <f t="shared" si="87"/>
        <v>164400</v>
      </c>
      <c r="Y666"/>
      <c r="Z666"/>
      <c r="AA666"/>
      <c r="AB666"/>
      <c r="AC666"/>
      <c r="AD666"/>
      <c r="AE666"/>
      <c r="AF666"/>
      <c r="AG666"/>
      <c r="AH666"/>
      <c r="AI666"/>
      <c r="AJ666"/>
      <c r="AK666"/>
      <c r="AL666"/>
      <c r="AM666"/>
      <c r="AN666"/>
      <c r="AO666"/>
      <c r="AP666"/>
      <c r="AQ666"/>
      <c r="AR666"/>
      <c r="AS666"/>
      <c r="AT666"/>
      <c r="AU666"/>
      <c r="AV666"/>
      <c r="AW666"/>
      <c r="AX666"/>
      <c r="AY666"/>
      <c r="AZ666"/>
      <c r="BA666"/>
      <c r="BB666"/>
    </row>
    <row r="667" spans="1:55" s="56" customFormat="1" ht="29.25" thickBot="1">
      <c r="A667"/>
      <c r="B667" s="35"/>
      <c r="C667" s="38" t="s">
        <v>1388</v>
      </c>
      <c r="D667" s="36" t="str">
        <f>+D665</f>
        <v>4.1.1.4.01</v>
      </c>
      <c r="E667" s="34" t="s">
        <v>1187</v>
      </c>
      <c r="F667" s="34" t="str">
        <f>+F662</f>
        <v>SAMSUNG</v>
      </c>
      <c r="G667" s="34" t="s">
        <v>1608</v>
      </c>
      <c r="H667" s="34" t="s">
        <v>1616</v>
      </c>
      <c r="I667" s="34"/>
      <c r="J667" s="317" t="s">
        <v>1664</v>
      </c>
      <c r="K667" s="34" t="str">
        <f t="shared" si="89"/>
        <v>Usado</v>
      </c>
      <c r="L667" s="34">
        <v>1</v>
      </c>
      <c r="M667" s="34"/>
      <c r="N667" s="34"/>
      <c r="O667" s="34" t="str">
        <f>+C660</f>
        <v>LEVANTAMIENTO DE AIRE ACONDICIONADO EN TECHO</v>
      </c>
      <c r="P667" s="34"/>
      <c r="Q667" s="35"/>
      <c r="R667" s="35"/>
      <c r="S667" s="35"/>
      <c r="T667" s="35"/>
      <c r="U667" s="35"/>
      <c r="V667" s="35"/>
      <c r="W667" s="196">
        <f>3500*60</f>
        <v>210000</v>
      </c>
      <c r="X667" s="197">
        <f t="shared" si="87"/>
        <v>210000</v>
      </c>
      <c r="Y667"/>
      <c r="Z667"/>
      <c r="AA667"/>
      <c r="AB667"/>
      <c r="AC667"/>
      <c r="AD667"/>
      <c r="AE667"/>
      <c r="AF667"/>
      <c r="AG667"/>
      <c r="AH667"/>
      <c r="AI667"/>
      <c r="AJ667"/>
      <c r="AK667"/>
      <c r="AL667"/>
      <c r="AM667"/>
      <c r="AN667"/>
      <c r="AO667"/>
      <c r="AP667"/>
      <c r="AQ667"/>
      <c r="AR667"/>
      <c r="AS667"/>
      <c r="AT667"/>
      <c r="AU667"/>
      <c r="AV667"/>
      <c r="AW667"/>
      <c r="AX667"/>
      <c r="AY667"/>
      <c r="AZ667"/>
      <c r="BA667"/>
      <c r="BB667"/>
    </row>
    <row r="668" spans="1:55" s="56" customFormat="1" ht="29.25" thickBot="1">
      <c r="A668"/>
      <c r="B668" s="35"/>
      <c r="C668" s="38" t="s">
        <v>1389</v>
      </c>
      <c r="D668" s="36" t="s">
        <v>60</v>
      </c>
      <c r="E668" s="34" t="s">
        <v>1187</v>
      </c>
      <c r="F668" s="34" t="s">
        <v>1617</v>
      </c>
      <c r="G668" s="34" t="s">
        <v>1618</v>
      </c>
      <c r="H668" s="34" t="s">
        <v>1619</v>
      </c>
      <c r="I668" s="34"/>
      <c r="J668" s="317" t="s">
        <v>1664</v>
      </c>
      <c r="K668" s="34" t="str">
        <f t="shared" si="89"/>
        <v>Usado</v>
      </c>
      <c r="L668" s="34">
        <v>1</v>
      </c>
      <c r="M668" s="34"/>
      <c r="N668" s="34"/>
      <c r="O668" s="34" t="str">
        <f>+O664</f>
        <v>LEVANTAMIENTO DE AIRE ACONDICIONADO EN TECHO</v>
      </c>
      <c r="P668" s="34"/>
      <c r="Q668" s="35"/>
      <c r="R668" s="35"/>
      <c r="S668" s="35"/>
      <c r="T668" s="35"/>
      <c r="U668" s="35"/>
      <c r="V668" s="35"/>
      <c r="W668" s="196">
        <f>2000*60</f>
        <v>120000</v>
      </c>
      <c r="X668" s="197">
        <f t="shared" si="87"/>
        <v>120000</v>
      </c>
      <c r="Y668"/>
      <c r="Z668"/>
      <c r="AA668"/>
      <c r="AB668"/>
      <c r="AC668"/>
      <c r="AD668"/>
      <c r="AE668"/>
      <c r="AF668"/>
      <c r="AG668"/>
      <c r="AH668"/>
      <c r="AI668"/>
      <c r="AJ668"/>
      <c r="AK668"/>
      <c r="AL668"/>
      <c r="AM668"/>
      <c r="AN668"/>
      <c r="AO668"/>
      <c r="AP668"/>
      <c r="AQ668"/>
      <c r="AR668"/>
      <c r="AS668"/>
      <c r="AT668"/>
      <c r="AU668"/>
      <c r="AV668"/>
      <c r="AW668"/>
      <c r="AX668"/>
      <c r="AY668"/>
      <c r="AZ668"/>
      <c r="BA668"/>
      <c r="BB668"/>
    </row>
    <row r="669" spans="1:55" s="56" customFormat="1" ht="29.25" thickBot="1">
      <c r="A669"/>
      <c r="B669" s="35"/>
      <c r="C669" s="38" t="s">
        <v>1390</v>
      </c>
      <c r="D669" s="36" t="s">
        <v>60</v>
      </c>
      <c r="E669" s="34" t="s">
        <v>1187</v>
      </c>
      <c r="F669" s="34" t="str">
        <f>+F663</f>
        <v>COMFORRTSTAR</v>
      </c>
      <c r="G669" s="34" t="s">
        <v>1610</v>
      </c>
      <c r="H669" s="34" t="s">
        <v>1620</v>
      </c>
      <c r="I669" s="34"/>
      <c r="J669" s="317" t="s">
        <v>1664</v>
      </c>
      <c r="K669" s="34" t="str">
        <f t="shared" si="89"/>
        <v>Usado</v>
      </c>
      <c r="L669" s="34">
        <v>1</v>
      </c>
      <c r="M669" s="34"/>
      <c r="N669" s="34"/>
      <c r="O669" s="34" t="str">
        <f>+C660</f>
        <v>LEVANTAMIENTO DE AIRE ACONDICIONADO EN TECHO</v>
      </c>
      <c r="P669" s="34"/>
      <c r="Q669" s="35"/>
      <c r="R669" s="35"/>
      <c r="S669" s="35"/>
      <c r="T669" s="35"/>
      <c r="U669" s="35"/>
      <c r="V669" s="35"/>
      <c r="W669" s="196">
        <f>3000*60</f>
        <v>180000</v>
      </c>
      <c r="X669" s="197">
        <f t="shared" si="87"/>
        <v>180000</v>
      </c>
      <c r="Y669"/>
      <c r="Z669"/>
      <c r="AA669"/>
      <c r="AB669"/>
      <c r="AC669"/>
      <c r="AD669"/>
      <c r="AE669"/>
      <c r="AF669"/>
      <c r="AG669"/>
      <c r="AH669"/>
      <c r="AI669"/>
      <c r="AJ669"/>
      <c r="AK669"/>
      <c r="AL669"/>
      <c r="AM669"/>
      <c r="AN669"/>
      <c r="AO669"/>
      <c r="AP669"/>
      <c r="AQ669"/>
      <c r="AR669"/>
      <c r="AS669"/>
      <c r="AT669"/>
      <c r="AU669"/>
      <c r="AV669"/>
      <c r="AW669"/>
      <c r="AX669"/>
      <c r="AY669"/>
      <c r="AZ669"/>
      <c r="BA669"/>
      <c r="BB669"/>
    </row>
    <row r="670" spans="1:55" s="56" customFormat="1" ht="29.25" thickBot="1">
      <c r="A670"/>
      <c r="B670" s="35"/>
      <c r="C670" s="38" t="s">
        <v>1391</v>
      </c>
      <c r="D670" s="36" t="str">
        <f>+D668</f>
        <v>4.1.1.4.01</v>
      </c>
      <c r="E670" s="34" t="s">
        <v>1187</v>
      </c>
      <c r="F670" s="34" t="str">
        <f>+F663</f>
        <v>COMFORRTSTAR</v>
      </c>
      <c r="G670" s="34" t="s">
        <v>1621</v>
      </c>
      <c r="H670" s="34" t="s">
        <v>1622</v>
      </c>
      <c r="I670" s="34"/>
      <c r="J670" s="317" t="s">
        <v>1664</v>
      </c>
      <c r="K670" s="34" t="str">
        <f t="shared" si="89"/>
        <v>Usado</v>
      </c>
      <c r="L670" s="34">
        <v>1</v>
      </c>
      <c r="M670" s="34"/>
      <c r="N670" s="34"/>
      <c r="O670" s="34" t="str">
        <f>+C660</f>
        <v>LEVANTAMIENTO DE AIRE ACONDICIONADO EN TECHO</v>
      </c>
      <c r="P670" s="34"/>
      <c r="Q670" s="35"/>
      <c r="R670" s="35"/>
      <c r="S670" s="35"/>
      <c r="T670" s="35"/>
      <c r="U670" s="35"/>
      <c r="V670" s="35"/>
      <c r="W670" s="196">
        <f>704*60</f>
        <v>42240</v>
      </c>
      <c r="X670" s="197">
        <f t="shared" si="87"/>
        <v>42240</v>
      </c>
      <c r="Y670"/>
      <c r="Z670"/>
      <c r="AA670"/>
      <c r="AB670"/>
      <c r="AC670"/>
      <c r="AD670"/>
      <c r="AE670"/>
      <c r="AF670"/>
      <c r="AG670"/>
      <c r="AH670"/>
      <c r="AI670"/>
      <c r="AJ670"/>
      <c r="AK670"/>
      <c r="AL670"/>
      <c r="AM670"/>
      <c r="AN670"/>
      <c r="AO670"/>
      <c r="AP670"/>
      <c r="AQ670"/>
      <c r="AR670"/>
      <c r="AS670"/>
      <c r="AT670"/>
      <c r="AU670"/>
      <c r="AV670"/>
      <c r="AW670"/>
      <c r="AX670"/>
      <c r="AY670"/>
      <c r="AZ670"/>
      <c r="BA670"/>
      <c r="BB670"/>
    </row>
    <row r="671" spans="1:55" s="56" customFormat="1" ht="29.25" thickBot="1">
      <c r="A671"/>
      <c r="B671" s="35"/>
      <c r="C671" s="38" t="s">
        <v>1392</v>
      </c>
      <c r="D671" s="36" t="str">
        <f>+D669</f>
        <v>4.1.1.4.01</v>
      </c>
      <c r="E671" s="34" t="s">
        <v>1187</v>
      </c>
      <c r="F671" s="34" t="str">
        <f>+F669</f>
        <v>COMFORRTSTAR</v>
      </c>
      <c r="G671" s="34" t="s">
        <v>1610</v>
      </c>
      <c r="H671" s="34" t="s">
        <v>1623</v>
      </c>
      <c r="I671" s="34"/>
      <c r="J671" s="317" t="s">
        <v>1664</v>
      </c>
      <c r="K671" s="34" t="str">
        <f t="shared" si="89"/>
        <v>Usado</v>
      </c>
      <c r="L671" s="34">
        <v>1</v>
      </c>
      <c r="M671" s="34"/>
      <c r="N671" s="34"/>
      <c r="O671" s="34" t="str">
        <f>+C660</f>
        <v>LEVANTAMIENTO DE AIRE ACONDICIONADO EN TECHO</v>
      </c>
      <c r="P671" s="34"/>
      <c r="Q671" s="35"/>
      <c r="R671" s="35"/>
      <c r="S671" s="35"/>
      <c r="T671" s="35"/>
      <c r="U671" s="35"/>
      <c r="V671" s="35"/>
      <c r="W671" s="196">
        <f>2000*60</f>
        <v>120000</v>
      </c>
      <c r="X671" s="197">
        <f t="shared" si="87"/>
        <v>120000</v>
      </c>
      <c r="Y671"/>
      <c r="Z671"/>
      <c r="AA671"/>
      <c r="AB671"/>
      <c r="AC671"/>
      <c r="AD671"/>
      <c r="AE671"/>
      <c r="AF671"/>
      <c r="AG671"/>
      <c r="AH671"/>
      <c r="AI671"/>
      <c r="AJ671"/>
      <c r="AK671"/>
      <c r="AL671"/>
      <c r="AM671"/>
      <c r="AN671"/>
      <c r="AO671"/>
      <c r="AP671"/>
      <c r="AQ671"/>
      <c r="AR671"/>
      <c r="AS671"/>
      <c r="AT671"/>
      <c r="AU671"/>
      <c r="AV671"/>
      <c r="AW671"/>
      <c r="AX671"/>
      <c r="AY671"/>
      <c r="AZ671"/>
      <c r="BA671"/>
      <c r="BB671"/>
    </row>
    <row r="672" spans="1:55" s="56" customFormat="1" ht="29.25" thickBot="1">
      <c r="A672"/>
      <c r="B672" s="35"/>
      <c r="C672" s="38" t="s">
        <v>1393</v>
      </c>
      <c r="D672" s="36" t="str">
        <f>+D670</f>
        <v>4.1.1.4.01</v>
      </c>
      <c r="E672" s="34" t="s">
        <v>1187</v>
      </c>
      <c r="F672" s="34" t="str">
        <f>+F670</f>
        <v>COMFORRTSTAR</v>
      </c>
      <c r="G672" s="34" t="str">
        <f>+G663</f>
        <v>MRR36-410</v>
      </c>
      <c r="H672" s="34" t="s">
        <v>1624</v>
      </c>
      <c r="I672" s="34"/>
      <c r="J672" s="317" t="s">
        <v>1664</v>
      </c>
      <c r="K672" s="34" t="str">
        <f t="shared" si="89"/>
        <v>Usado</v>
      </c>
      <c r="L672" s="34">
        <v>1</v>
      </c>
      <c r="M672" s="34"/>
      <c r="N672" s="34"/>
      <c r="O672" s="34" t="str">
        <f>+C660</f>
        <v>LEVANTAMIENTO DE AIRE ACONDICIONADO EN TECHO</v>
      </c>
      <c r="P672" s="34"/>
      <c r="Q672" s="35"/>
      <c r="R672" s="35"/>
      <c r="S672" s="35"/>
      <c r="T672" s="35"/>
      <c r="U672" s="35"/>
      <c r="V672" s="35"/>
      <c r="W672" s="196">
        <f>+W671</f>
        <v>120000</v>
      </c>
      <c r="X672" s="197">
        <f t="shared" si="87"/>
        <v>120000</v>
      </c>
      <c r="Y672"/>
      <c r="Z672"/>
      <c r="AA672"/>
      <c r="AB672"/>
      <c r="AC672"/>
      <c r="AD672"/>
      <c r="AE672"/>
      <c r="AF672"/>
      <c r="AG672"/>
      <c r="AH672"/>
      <c r="AI672"/>
      <c r="AJ672"/>
      <c r="AK672"/>
      <c r="AL672"/>
      <c r="AM672"/>
      <c r="AN672"/>
      <c r="AO672"/>
      <c r="AP672"/>
      <c r="AQ672"/>
      <c r="AR672"/>
      <c r="AS672"/>
      <c r="AT672"/>
      <c r="AU672"/>
      <c r="AV672"/>
      <c r="AW672"/>
      <c r="AX672"/>
      <c r="AY672"/>
      <c r="AZ672"/>
      <c r="BA672"/>
      <c r="BB672"/>
    </row>
    <row r="673" spans="1:54" s="56" customFormat="1" ht="29.25" thickBot="1">
      <c r="A673"/>
      <c r="B673" s="35"/>
      <c r="C673" s="38" t="s">
        <v>1394</v>
      </c>
      <c r="D673" s="36" t="str">
        <f>+D671</f>
        <v>4.1.1.4.01</v>
      </c>
      <c r="E673" s="34" t="s">
        <v>1187</v>
      </c>
      <c r="F673" s="195" t="s">
        <v>1625</v>
      </c>
      <c r="G673" s="34" t="s">
        <v>1626</v>
      </c>
      <c r="H673" s="34"/>
      <c r="I673" s="34"/>
      <c r="J673" s="317" t="s">
        <v>1664</v>
      </c>
      <c r="K673" s="34" t="str">
        <f t="shared" si="89"/>
        <v>Usado</v>
      </c>
      <c r="L673" s="34">
        <v>1</v>
      </c>
      <c r="M673" s="34"/>
      <c r="N673" s="34"/>
      <c r="O673" s="34" t="str">
        <f>+C660</f>
        <v>LEVANTAMIENTO DE AIRE ACONDICIONADO EN TECHO</v>
      </c>
      <c r="P673" s="34"/>
      <c r="Q673" s="35"/>
      <c r="R673" s="35"/>
      <c r="S673" s="35"/>
      <c r="T673" s="35"/>
      <c r="U673" s="35"/>
      <c r="V673" s="35"/>
      <c r="W673" s="196">
        <v>50000</v>
      </c>
      <c r="X673" s="197">
        <f t="shared" si="87"/>
        <v>50000</v>
      </c>
      <c r="Y673"/>
      <c r="Z673"/>
      <c r="AA673"/>
      <c r="AB673"/>
      <c r="AC673"/>
      <c r="AD673"/>
      <c r="AE673"/>
      <c r="AF673"/>
      <c r="AG673"/>
      <c r="AH673"/>
      <c r="AI673"/>
      <c r="AJ673"/>
      <c r="AK673"/>
      <c r="AL673"/>
      <c r="AM673"/>
      <c r="AN673"/>
      <c r="AO673"/>
      <c r="AP673"/>
      <c r="AQ673"/>
      <c r="AR673"/>
      <c r="AS673"/>
      <c r="AT673"/>
      <c r="AU673"/>
      <c r="AV673"/>
      <c r="AW673"/>
      <c r="AX673"/>
      <c r="AY673"/>
      <c r="AZ673"/>
      <c r="BA673"/>
      <c r="BB673"/>
    </row>
    <row r="674" spans="1:54" s="56" customFormat="1" ht="29.25" thickBot="1">
      <c r="A674"/>
      <c r="B674" s="35"/>
      <c r="C674" s="38" t="s">
        <v>1395</v>
      </c>
      <c r="D674" s="36" t="str">
        <f>+D672</f>
        <v>4.1.1.4.01</v>
      </c>
      <c r="E674" s="34" t="s">
        <v>1187</v>
      </c>
      <c r="F674" s="34" t="str">
        <f>+F670</f>
        <v>COMFORRTSTAR</v>
      </c>
      <c r="G674" s="34" t="str">
        <f>+G663</f>
        <v>MRR36-410</v>
      </c>
      <c r="H674" s="34" t="s">
        <v>1627</v>
      </c>
      <c r="I674" s="34"/>
      <c r="J674" s="317" t="s">
        <v>1664</v>
      </c>
      <c r="K674" s="34" t="str">
        <f t="shared" si="89"/>
        <v>Usado</v>
      </c>
      <c r="L674" s="34">
        <v>1</v>
      </c>
      <c r="M674" s="34"/>
      <c r="N674" s="34"/>
      <c r="O674" s="34" t="str">
        <f>+C660</f>
        <v>LEVANTAMIENTO DE AIRE ACONDICIONADO EN TECHO</v>
      </c>
      <c r="P674" s="34"/>
      <c r="Q674" s="35"/>
      <c r="R674" s="35"/>
      <c r="S674" s="35"/>
      <c r="T674" s="35"/>
      <c r="U674" s="35"/>
      <c r="V674" s="35"/>
      <c r="W674" s="196">
        <f>+W672</f>
        <v>120000</v>
      </c>
      <c r="X674" s="197">
        <f t="shared" si="87"/>
        <v>120000</v>
      </c>
      <c r="Y674"/>
      <c r="Z674"/>
      <c r="AA674"/>
      <c r="AB674"/>
      <c r="AC674"/>
      <c r="AD674"/>
      <c r="AE674"/>
      <c r="AF674"/>
      <c r="AG674"/>
      <c r="AH674"/>
      <c r="AI674"/>
      <c r="AJ674"/>
      <c r="AK674"/>
      <c r="AL674"/>
      <c r="AM674"/>
      <c r="AN674"/>
      <c r="AO674"/>
      <c r="AP674"/>
      <c r="AQ674"/>
      <c r="AR674"/>
      <c r="AS674"/>
      <c r="AT674"/>
      <c r="AU674"/>
      <c r="AV674"/>
      <c r="AW674"/>
      <c r="AX674"/>
      <c r="AY674"/>
      <c r="AZ674"/>
      <c r="BA674"/>
      <c r="BB674"/>
    </row>
    <row r="675" spans="1:54" s="56" customFormat="1" ht="29.25" thickBot="1">
      <c r="A675"/>
      <c r="B675" s="35"/>
      <c r="C675" s="38" t="s">
        <v>1396</v>
      </c>
      <c r="D675" s="36" t="s">
        <v>60</v>
      </c>
      <c r="E675" s="34" t="s">
        <v>1187</v>
      </c>
      <c r="F675" s="34" t="str">
        <f>+F668</f>
        <v>LG</v>
      </c>
      <c r="G675" s="34" t="s">
        <v>1628</v>
      </c>
      <c r="H675" s="34"/>
      <c r="I675" s="34"/>
      <c r="J675" s="317" t="s">
        <v>1664</v>
      </c>
      <c r="K675" s="34" t="str">
        <f t="shared" si="89"/>
        <v>Usado</v>
      </c>
      <c r="L675" s="34">
        <v>2</v>
      </c>
      <c r="M675" s="34"/>
      <c r="N675" s="34"/>
      <c r="O675" s="34" t="str">
        <f>+C660</f>
        <v>LEVANTAMIENTO DE AIRE ACONDICIONADO EN TECHO</v>
      </c>
      <c r="P675" s="34"/>
      <c r="Q675" s="35"/>
      <c r="R675" s="35"/>
      <c r="S675" s="35"/>
      <c r="T675" s="35"/>
      <c r="U675" s="35"/>
      <c r="V675" s="35"/>
      <c r="W675" s="196">
        <f>6000*60</f>
        <v>360000</v>
      </c>
      <c r="X675" s="197">
        <f t="shared" si="87"/>
        <v>720000</v>
      </c>
      <c r="Y675"/>
      <c r="Z675"/>
      <c r="AA675"/>
      <c r="AB675"/>
      <c r="AC675"/>
      <c r="AD675"/>
      <c r="AE675"/>
      <c r="AF675"/>
      <c r="AG675"/>
      <c r="AH675"/>
      <c r="AI675"/>
      <c r="AJ675"/>
      <c r="AK675"/>
      <c r="AL675"/>
      <c r="AM675"/>
      <c r="AN675"/>
      <c r="AO675"/>
      <c r="AP675"/>
      <c r="AQ675"/>
      <c r="AR675"/>
      <c r="AS675"/>
      <c r="AT675"/>
      <c r="AU675"/>
      <c r="AV675"/>
      <c r="AW675"/>
      <c r="AX675"/>
      <c r="AY675"/>
      <c r="AZ675"/>
      <c r="BA675"/>
      <c r="BB675"/>
    </row>
    <row r="676" spans="1:54" s="56" customFormat="1" ht="29.25" thickBot="1">
      <c r="A676"/>
      <c r="B676" s="35"/>
      <c r="C676" s="38" t="s">
        <v>1397</v>
      </c>
      <c r="D676" s="36" t="s">
        <v>60</v>
      </c>
      <c r="E676" s="34" t="s">
        <v>1187</v>
      </c>
      <c r="F676" s="34" t="s">
        <v>1617</v>
      </c>
      <c r="G676" s="34" t="s">
        <v>1629</v>
      </c>
      <c r="H676" s="34"/>
      <c r="I676" s="34"/>
      <c r="J676" s="317" t="s">
        <v>1664</v>
      </c>
      <c r="K676" s="34" t="str">
        <f t="shared" si="89"/>
        <v>Usado</v>
      </c>
      <c r="L676" s="34">
        <v>1</v>
      </c>
      <c r="M676" s="34"/>
      <c r="N676" s="34"/>
      <c r="O676" s="34" t="str">
        <f>+C660</f>
        <v>LEVANTAMIENTO DE AIRE ACONDICIONADO EN TECHO</v>
      </c>
      <c r="P676" s="34"/>
      <c r="Q676" s="35"/>
      <c r="R676" s="35"/>
      <c r="S676" s="35"/>
      <c r="T676" s="35"/>
      <c r="U676" s="35"/>
      <c r="V676" s="35"/>
      <c r="W676" s="196">
        <f>+W675</f>
        <v>360000</v>
      </c>
      <c r="X676" s="197">
        <f t="shared" si="87"/>
        <v>360000</v>
      </c>
      <c r="Y676"/>
      <c r="Z676"/>
      <c r="AA676"/>
      <c r="AB676"/>
      <c r="AC676"/>
      <c r="AD676"/>
      <c r="AE676"/>
      <c r="AF676"/>
      <c r="AG676"/>
      <c r="AH676"/>
      <c r="AI676"/>
      <c r="AJ676"/>
      <c r="AK676"/>
      <c r="AL676"/>
      <c r="AM676"/>
      <c r="AN676"/>
      <c r="AO676"/>
      <c r="AP676"/>
      <c r="AQ676"/>
      <c r="AR676"/>
      <c r="AS676"/>
      <c r="AT676"/>
      <c r="AU676"/>
      <c r="AV676"/>
      <c r="AW676"/>
      <c r="AX676"/>
      <c r="AY676"/>
      <c r="AZ676"/>
      <c r="BA676"/>
      <c r="BB676"/>
    </row>
    <row r="677" spans="1:54" s="56" customFormat="1" ht="29.25" thickBot="1">
      <c r="A677"/>
      <c r="B677" s="35"/>
      <c r="C677" s="38" t="s">
        <v>1398</v>
      </c>
      <c r="D677" s="36" t="str">
        <f>+D675</f>
        <v>4.1.1.4.01</v>
      </c>
      <c r="E677" s="34" t="s">
        <v>1187</v>
      </c>
      <c r="F677" s="34" t="str">
        <f>+F669</f>
        <v>COMFORRTSTAR</v>
      </c>
      <c r="G677" s="34"/>
      <c r="H677" s="34" t="s">
        <v>1630</v>
      </c>
      <c r="I677" s="34"/>
      <c r="J677" s="317" t="s">
        <v>1664</v>
      </c>
      <c r="K677" s="34" t="str">
        <f t="shared" si="89"/>
        <v>Usado</v>
      </c>
      <c r="L677" s="34">
        <v>1</v>
      </c>
      <c r="M677" s="34"/>
      <c r="N677" s="34"/>
      <c r="O677" s="34" t="str">
        <f>+C660</f>
        <v>LEVANTAMIENTO DE AIRE ACONDICIONADO EN TECHO</v>
      </c>
      <c r="P677" s="34"/>
      <c r="Q677" s="35"/>
      <c r="R677" s="35"/>
      <c r="S677" s="35"/>
      <c r="T677" s="35"/>
      <c r="U677" s="35"/>
      <c r="V677" s="35"/>
      <c r="W677" s="196">
        <f>670*60</f>
        <v>40200</v>
      </c>
      <c r="X677" s="197">
        <f t="shared" si="87"/>
        <v>40200</v>
      </c>
      <c r="Y677"/>
      <c r="Z677"/>
      <c r="AA677"/>
      <c r="AB677"/>
      <c r="AC677"/>
      <c r="AD677"/>
      <c r="AE677"/>
      <c r="AF677"/>
      <c r="AG677"/>
      <c r="AH677"/>
      <c r="AI677"/>
      <c r="AJ677"/>
      <c r="AK677"/>
      <c r="AL677"/>
      <c r="AM677"/>
      <c r="AN677"/>
      <c r="AO677"/>
      <c r="AP677"/>
      <c r="AQ677"/>
      <c r="AR677"/>
      <c r="AS677"/>
      <c r="AT677"/>
      <c r="AU677"/>
      <c r="AV677"/>
      <c r="AW677"/>
      <c r="AX677"/>
      <c r="AY677"/>
      <c r="AZ677"/>
      <c r="BA677"/>
      <c r="BB677"/>
    </row>
    <row r="678" spans="1:54" s="56" customFormat="1" ht="29.25" thickBot="1">
      <c r="A678"/>
      <c r="B678" s="35"/>
      <c r="C678" s="38" t="s">
        <v>1399</v>
      </c>
      <c r="D678" s="36" t="str">
        <f>+D676</f>
        <v>4.1.1.4.01</v>
      </c>
      <c r="E678" s="34" t="s">
        <v>1187</v>
      </c>
      <c r="F678" s="34" t="s">
        <v>1631</v>
      </c>
      <c r="G678" s="34"/>
      <c r="H678" s="195" t="s">
        <v>1632</v>
      </c>
      <c r="I678" s="34"/>
      <c r="J678" s="317" t="s">
        <v>1664</v>
      </c>
      <c r="K678" s="34" t="str">
        <f t="shared" si="89"/>
        <v>Usado</v>
      </c>
      <c r="L678" s="34">
        <v>1</v>
      </c>
      <c r="M678" s="34"/>
      <c r="N678" s="34"/>
      <c r="O678" s="34" t="str">
        <f>+C660</f>
        <v>LEVANTAMIENTO DE AIRE ACONDICIONADO EN TECHO</v>
      </c>
      <c r="P678" s="34"/>
      <c r="Q678" s="35"/>
      <c r="R678" s="35"/>
      <c r="S678" s="35"/>
      <c r="T678" s="35"/>
      <c r="U678" s="35"/>
      <c r="V678" s="35"/>
      <c r="W678" s="196">
        <v>30000</v>
      </c>
      <c r="X678" s="197">
        <f t="shared" si="87"/>
        <v>30000</v>
      </c>
      <c r="Y678"/>
      <c r="Z678"/>
      <c r="AA678"/>
      <c r="AB678"/>
      <c r="AC678"/>
      <c r="AD678"/>
      <c r="AE678"/>
      <c r="AF678"/>
      <c r="AG678"/>
      <c r="AH678"/>
      <c r="AI678"/>
      <c r="AJ678"/>
      <c r="AK678"/>
      <c r="AL678"/>
      <c r="AM678"/>
      <c r="AN678"/>
      <c r="AO678"/>
      <c r="AP678"/>
      <c r="AQ678"/>
      <c r="AR678"/>
      <c r="AS678"/>
      <c r="AT678"/>
      <c r="AU678"/>
      <c r="AV678"/>
      <c r="AW678"/>
      <c r="AX678"/>
      <c r="AY678"/>
      <c r="AZ678"/>
      <c r="BA678"/>
      <c r="BB678"/>
    </row>
    <row r="679" spans="1:54" s="56" customFormat="1" ht="29.25" thickBot="1">
      <c r="A679"/>
      <c r="B679" s="35"/>
      <c r="C679" s="38" t="s">
        <v>1400</v>
      </c>
      <c r="D679" s="36" t="str">
        <f>+D677</f>
        <v>4.1.1.4.01</v>
      </c>
      <c r="E679" s="34" t="s">
        <v>1187</v>
      </c>
      <c r="F679" s="34" t="s">
        <v>1188</v>
      </c>
      <c r="G679" s="34"/>
      <c r="H679" s="34" t="s">
        <v>1633</v>
      </c>
      <c r="I679" s="34"/>
      <c r="J679" s="317" t="s">
        <v>1664</v>
      </c>
      <c r="K679" s="34" t="str">
        <f t="shared" si="89"/>
        <v>Usado</v>
      </c>
      <c r="L679" s="34">
        <v>2</v>
      </c>
      <c r="M679" s="34"/>
      <c r="N679" s="34"/>
      <c r="O679" s="34" t="str">
        <f>+C660</f>
        <v>LEVANTAMIENTO DE AIRE ACONDICIONADO EN TECHO</v>
      </c>
      <c r="P679" s="34"/>
      <c r="Q679" s="35"/>
      <c r="R679" s="35"/>
      <c r="S679" s="35"/>
      <c r="T679" s="35"/>
      <c r="U679" s="35"/>
      <c r="V679" s="35"/>
      <c r="W679" s="196">
        <f>430*60</f>
        <v>25800</v>
      </c>
      <c r="X679" s="197">
        <f t="shared" si="87"/>
        <v>51600</v>
      </c>
      <c r="Y679"/>
      <c r="Z679"/>
      <c r="AA679"/>
      <c r="AB679"/>
      <c r="AC679"/>
      <c r="AD679"/>
      <c r="AE679"/>
      <c r="AF679"/>
      <c r="AG679"/>
      <c r="AH679"/>
      <c r="AI679"/>
      <c r="AJ679"/>
      <c r="AK679"/>
      <c r="AL679"/>
      <c r="AM679"/>
      <c r="AN679"/>
      <c r="AO679"/>
      <c r="AP679"/>
      <c r="AQ679"/>
      <c r="AR679"/>
      <c r="AS679"/>
      <c r="AT679"/>
      <c r="AU679"/>
      <c r="AV679"/>
      <c r="AW679"/>
      <c r="AX679"/>
      <c r="AY679"/>
      <c r="AZ679"/>
      <c r="BA679"/>
      <c r="BB679"/>
    </row>
    <row r="680" spans="1:54" s="56" customFormat="1" ht="29.25" thickBot="1">
      <c r="A680"/>
      <c r="B680" s="35"/>
      <c r="C680" s="38" t="s">
        <v>1401</v>
      </c>
      <c r="D680" s="36" t="str">
        <f>+D678</f>
        <v>4.1.1.4.01</v>
      </c>
      <c r="E680" s="34" t="s">
        <v>1187</v>
      </c>
      <c r="F680" s="195" t="s">
        <v>1625</v>
      </c>
      <c r="G680" s="34"/>
      <c r="H680" s="34" t="s">
        <v>1634</v>
      </c>
      <c r="I680" s="34"/>
      <c r="J680" s="317" t="s">
        <v>1664</v>
      </c>
      <c r="K680" s="34" t="str">
        <f t="shared" si="89"/>
        <v>Usado</v>
      </c>
      <c r="L680" s="34">
        <v>1</v>
      </c>
      <c r="M680" s="34"/>
      <c r="N680" s="34"/>
      <c r="O680" s="34" t="str">
        <f>+C660</f>
        <v>LEVANTAMIENTO DE AIRE ACONDICIONADO EN TECHO</v>
      </c>
      <c r="P680" s="34"/>
      <c r="Q680" s="35"/>
      <c r="R680" s="35"/>
      <c r="S680" s="35"/>
      <c r="T680" s="35"/>
      <c r="U680" s="35"/>
      <c r="V680" s="35"/>
      <c r="W680" s="196">
        <f>5000*60</f>
        <v>300000</v>
      </c>
      <c r="X680" s="197">
        <f t="shared" si="87"/>
        <v>300000</v>
      </c>
      <c r="Y680"/>
      <c r="Z680"/>
      <c r="AA680"/>
      <c r="AB680"/>
      <c r="AC680"/>
      <c r="AD680"/>
      <c r="AE680"/>
      <c r="AF680"/>
      <c r="AG680"/>
      <c r="AH680"/>
      <c r="AI680"/>
      <c r="AJ680"/>
      <c r="AK680"/>
      <c r="AL680"/>
      <c r="AM680"/>
      <c r="AN680"/>
      <c r="AO680"/>
      <c r="AP680"/>
      <c r="AQ680"/>
      <c r="AR680"/>
      <c r="AS680"/>
      <c r="AT680"/>
      <c r="AU680"/>
      <c r="AV680"/>
      <c r="AW680"/>
      <c r="AX680"/>
      <c r="AY680"/>
      <c r="AZ680"/>
      <c r="BA680"/>
      <c r="BB680"/>
    </row>
    <row r="681" spans="1:54" s="56" customFormat="1" ht="29.25" thickBot="1">
      <c r="A681"/>
      <c r="B681" s="35"/>
      <c r="C681" s="38" t="s">
        <v>1402</v>
      </c>
      <c r="D681" s="36" t="s">
        <v>60</v>
      </c>
      <c r="E681" s="34" t="s">
        <v>1187</v>
      </c>
      <c r="F681" s="34" t="str">
        <f>+F678</f>
        <v>TGM</v>
      </c>
      <c r="G681" s="34" t="s">
        <v>1635</v>
      </c>
      <c r="H681" s="34"/>
      <c r="I681" s="34"/>
      <c r="J681" s="317" t="s">
        <v>1664</v>
      </c>
      <c r="K681" s="34" t="str">
        <f t="shared" si="89"/>
        <v>Usado</v>
      </c>
      <c r="L681" s="34">
        <v>1</v>
      </c>
      <c r="M681" s="34"/>
      <c r="N681" s="34"/>
      <c r="O681" s="34" t="str">
        <f>+C660</f>
        <v>LEVANTAMIENTO DE AIRE ACONDICIONADO EN TECHO</v>
      </c>
      <c r="P681" s="34"/>
      <c r="Q681" s="35"/>
      <c r="R681" s="35"/>
      <c r="S681" s="35"/>
      <c r="T681" s="35"/>
      <c r="U681" s="35"/>
      <c r="V681" s="35"/>
      <c r="W681" s="196">
        <v>60000</v>
      </c>
      <c r="X681" s="197">
        <f t="shared" si="87"/>
        <v>60000</v>
      </c>
      <c r="Y681"/>
      <c r="Z681"/>
      <c r="AA681"/>
      <c r="AB681"/>
      <c r="AC681"/>
      <c r="AD681"/>
      <c r="AE681"/>
      <c r="AF681"/>
      <c r="AG681"/>
      <c r="AH681"/>
      <c r="AI681"/>
      <c r="AJ681"/>
      <c r="AK681"/>
      <c r="AL681"/>
      <c r="AM681"/>
      <c r="AN681"/>
      <c r="AO681"/>
      <c r="AP681"/>
      <c r="AQ681"/>
      <c r="AR681"/>
      <c r="AS681"/>
      <c r="AT681"/>
      <c r="AU681"/>
      <c r="AV681"/>
      <c r="AW681"/>
      <c r="AX681"/>
      <c r="AY681"/>
      <c r="AZ681"/>
      <c r="BA681"/>
      <c r="BB681"/>
    </row>
    <row r="682" spans="1:54" s="56" customFormat="1" ht="29.25" thickBot="1">
      <c r="A682"/>
      <c r="B682" s="35"/>
      <c r="C682" s="38" t="s">
        <v>1403</v>
      </c>
      <c r="D682" s="36" t="s">
        <v>60</v>
      </c>
      <c r="E682" s="34" t="s">
        <v>1187</v>
      </c>
      <c r="F682" s="34" t="str">
        <f>+F679</f>
        <v>EVERWELL</v>
      </c>
      <c r="G682" s="34" t="s">
        <v>1633</v>
      </c>
      <c r="H682" s="34"/>
      <c r="I682" s="34"/>
      <c r="J682" s="317" t="s">
        <v>1664</v>
      </c>
      <c r="K682" s="34" t="str">
        <f t="shared" si="89"/>
        <v>Usado</v>
      </c>
      <c r="L682" s="34">
        <v>1</v>
      </c>
      <c r="M682" s="34"/>
      <c r="N682" s="34"/>
      <c r="O682" s="34" t="str">
        <f>+C660</f>
        <v>LEVANTAMIENTO DE AIRE ACONDICIONADO EN TECHO</v>
      </c>
      <c r="P682" s="34"/>
      <c r="Q682" s="35"/>
      <c r="R682" s="35"/>
      <c r="S682" s="35"/>
      <c r="T682" s="35"/>
      <c r="U682" s="35"/>
      <c r="V682" s="35"/>
      <c r="W682" s="196">
        <v>60000</v>
      </c>
      <c r="X682" s="197">
        <f t="shared" si="87"/>
        <v>60000</v>
      </c>
      <c r="Y682"/>
      <c r="Z682"/>
      <c r="AA682"/>
      <c r="AB682"/>
      <c r="AC682"/>
      <c r="AD682"/>
      <c r="AE682"/>
      <c r="AF682"/>
      <c r="AG682"/>
      <c r="AH682"/>
      <c r="AI682"/>
      <c r="AJ682"/>
      <c r="AK682"/>
      <c r="AL682"/>
      <c r="AM682"/>
      <c r="AN682"/>
      <c r="AO682"/>
      <c r="AP682"/>
      <c r="AQ682"/>
      <c r="AR682"/>
      <c r="AS682"/>
      <c r="AT682"/>
      <c r="AU682"/>
      <c r="AV682"/>
      <c r="AW682"/>
      <c r="AX682"/>
      <c r="AY682"/>
      <c r="AZ682"/>
      <c r="BA682"/>
      <c r="BB682"/>
    </row>
    <row r="683" spans="1:54" s="56" customFormat="1" ht="29.25" thickBot="1">
      <c r="A683"/>
      <c r="B683" s="35"/>
      <c r="C683" s="38" t="s">
        <v>1404</v>
      </c>
      <c r="D683" s="36" t="str">
        <f t="shared" ref="D683:D722" si="90">+D681</f>
        <v>4.1.1.4.01</v>
      </c>
      <c r="E683" s="34" t="s">
        <v>1187</v>
      </c>
      <c r="F683" s="195" t="str">
        <f>+F680</f>
        <v>X</v>
      </c>
      <c r="G683" s="34" t="s">
        <v>1636</v>
      </c>
      <c r="H683" s="34" t="s">
        <v>1637</v>
      </c>
      <c r="I683" s="34"/>
      <c r="J683" s="317" t="s">
        <v>1664</v>
      </c>
      <c r="K683" s="34" t="str">
        <f t="shared" si="89"/>
        <v>Usado</v>
      </c>
      <c r="L683" s="34">
        <v>1</v>
      </c>
      <c r="M683" s="34"/>
      <c r="N683" s="34"/>
      <c r="O683" s="34" t="str">
        <f>+C660</f>
        <v>LEVANTAMIENTO DE AIRE ACONDICIONADO EN TECHO</v>
      </c>
      <c r="P683" s="34"/>
      <c r="Q683" s="35"/>
      <c r="R683" s="35"/>
      <c r="S683" s="35"/>
      <c r="T683" s="35"/>
      <c r="U683" s="35"/>
      <c r="V683" s="35"/>
      <c r="W683" s="196">
        <f>602*60</f>
        <v>36120</v>
      </c>
      <c r="X683" s="197">
        <f t="shared" si="87"/>
        <v>36120</v>
      </c>
      <c r="Y683"/>
      <c r="Z683"/>
      <c r="AA683"/>
      <c r="AB683"/>
      <c r="AC683"/>
      <c r="AD683"/>
      <c r="AE683"/>
      <c r="AF683"/>
      <c r="AG683"/>
      <c r="AH683"/>
      <c r="AI683"/>
      <c r="AJ683"/>
      <c r="AK683"/>
      <c r="AL683"/>
      <c r="AM683"/>
      <c r="AN683"/>
      <c r="AO683"/>
      <c r="AP683"/>
      <c r="AQ683"/>
      <c r="AR683"/>
      <c r="AS683"/>
      <c r="AT683"/>
      <c r="AU683"/>
      <c r="AV683"/>
      <c r="AW683"/>
      <c r="AX683"/>
      <c r="AY683"/>
      <c r="AZ683"/>
      <c r="BA683"/>
      <c r="BB683"/>
    </row>
    <row r="684" spans="1:54" s="56" customFormat="1" ht="29.25" thickBot="1">
      <c r="A684"/>
      <c r="B684" s="35"/>
      <c r="C684" s="38" t="s">
        <v>1405</v>
      </c>
      <c r="D684" s="36" t="str">
        <f t="shared" si="90"/>
        <v>4.1.1.4.01</v>
      </c>
      <c r="E684" s="34" t="s">
        <v>1187</v>
      </c>
      <c r="F684" s="34" t="str">
        <f>+F670</f>
        <v>COMFORRTSTAR</v>
      </c>
      <c r="G684" s="34" t="s">
        <v>1638</v>
      </c>
      <c r="H684" s="34" t="s">
        <v>1639</v>
      </c>
      <c r="I684" s="34"/>
      <c r="J684" s="317" t="s">
        <v>1664</v>
      </c>
      <c r="K684" s="34" t="str">
        <f t="shared" si="89"/>
        <v>Usado</v>
      </c>
      <c r="L684" s="34">
        <v>2</v>
      </c>
      <c r="M684" s="34"/>
      <c r="N684" s="34"/>
      <c r="O684" s="34" t="str">
        <f>+C660</f>
        <v>LEVANTAMIENTO DE AIRE ACONDICIONADO EN TECHO</v>
      </c>
      <c r="P684" s="34"/>
      <c r="Q684" s="35"/>
      <c r="R684" s="35"/>
      <c r="S684" s="35"/>
      <c r="T684" s="35"/>
      <c r="U684" s="35"/>
      <c r="V684" s="35"/>
      <c r="W684" s="196">
        <v>60000</v>
      </c>
      <c r="X684" s="197">
        <f t="shared" si="87"/>
        <v>120000</v>
      </c>
      <c r="Y684"/>
      <c r="Z684"/>
      <c r="AA684"/>
      <c r="AB684"/>
      <c r="AC684"/>
      <c r="AD684"/>
      <c r="AE684"/>
      <c r="AF684"/>
      <c r="AG684"/>
      <c r="AH684"/>
      <c r="AI684"/>
      <c r="AJ684"/>
      <c r="AK684"/>
      <c r="AL684"/>
      <c r="AM684"/>
      <c r="AN684"/>
      <c r="AO684"/>
      <c r="AP684"/>
      <c r="AQ684"/>
      <c r="AR684"/>
      <c r="AS684"/>
      <c r="AT684"/>
      <c r="AU684"/>
      <c r="AV684"/>
      <c r="AW684"/>
      <c r="AX684"/>
      <c r="AY684"/>
      <c r="AZ684"/>
      <c r="BA684"/>
      <c r="BB684"/>
    </row>
    <row r="685" spans="1:54" s="56" customFormat="1" ht="29.25" thickBot="1">
      <c r="A685"/>
      <c r="B685" s="35"/>
      <c r="C685" s="38" t="s">
        <v>1406</v>
      </c>
      <c r="D685" s="36" t="str">
        <f t="shared" si="90"/>
        <v>4.1.1.4.01</v>
      </c>
      <c r="E685" s="34" t="s">
        <v>1187</v>
      </c>
      <c r="F685" s="34" t="str">
        <f>+F682</f>
        <v>EVERWELL</v>
      </c>
      <c r="G685" s="34" t="s">
        <v>1636</v>
      </c>
      <c r="H685" s="34" t="s">
        <v>1640</v>
      </c>
      <c r="I685" s="34"/>
      <c r="J685" s="317" t="s">
        <v>1664</v>
      </c>
      <c r="K685" s="34" t="str">
        <f t="shared" si="89"/>
        <v>Usado</v>
      </c>
      <c r="L685" s="34">
        <v>1</v>
      </c>
      <c r="M685" s="34"/>
      <c r="N685" s="34"/>
      <c r="O685" s="34" t="str">
        <f>+C660</f>
        <v>LEVANTAMIENTO DE AIRE ACONDICIONADO EN TECHO</v>
      </c>
      <c r="P685" s="34"/>
      <c r="Q685" s="35"/>
      <c r="R685" s="35"/>
      <c r="S685" s="35"/>
      <c r="T685" s="35"/>
      <c r="U685" s="35"/>
      <c r="V685" s="35"/>
      <c r="W685" s="196">
        <f>1300*60</f>
        <v>78000</v>
      </c>
      <c r="X685" s="197">
        <f t="shared" si="87"/>
        <v>78000</v>
      </c>
      <c r="Y685"/>
      <c r="Z685"/>
      <c r="AA685"/>
      <c r="AB685"/>
      <c r="AC685"/>
      <c r="AD685"/>
      <c r="AE685"/>
      <c r="AF685"/>
      <c r="AG685"/>
      <c r="AH685"/>
      <c r="AI685"/>
      <c r="AJ685"/>
      <c r="AK685"/>
      <c r="AL685"/>
      <c r="AM685"/>
      <c r="AN685"/>
      <c r="AO685"/>
      <c r="AP685"/>
      <c r="AQ685"/>
      <c r="AR685"/>
      <c r="AS685"/>
      <c r="AT685"/>
      <c r="AU685"/>
      <c r="AV685"/>
      <c r="AW685"/>
      <c r="AX685"/>
      <c r="AY685"/>
      <c r="AZ685"/>
      <c r="BA685"/>
      <c r="BB685"/>
    </row>
    <row r="686" spans="1:54" s="56" customFormat="1" ht="29.25" thickBot="1">
      <c r="A686"/>
      <c r="B686" s="35"/>
      <c r="C686" s="38" t="s">
        <v>1407</v>
      </c>
      <c r="D686" s="36" t="str">
        <f t="shared" si="90"/>
        <v>4.1.1.4.01</v>
      </c>
      <c r="E686" s="34" t="s">
        <v>1187</v>
      </c>
      <c r="F686" s="34" t="str">
        <f>+F662</f>
        <v>SAMSUNG</v>
      </c>
      <c r="G686" s="34" t="s">
        <v>1641</v>
      </c>
      <c r="H686" s="34"/>
      <c r="I686" s="34"/>
      <c r="J686" s="317" t="s">
        <v>1664</v>
      </c>
      <c r="K686" s="34" t="str">
        <f t="shared" si="89"/>
        <v>Usado</v>
      </c>
      <c r="L686" s="34">
        <v>1</v>
      </c>
      <c r="M686" s="34"/>
      <c r="N686" s="34"/>
      <c r="O686" s="34" t="str">
        <f>+C660</f>
        <v>LEVANTAMIENTO DE AIRE ACONDICIONADO EN TECHO</v>
      </c>
      <c r="P686" s="34"/>
      <c r="Q686" s="35"/>
      <c r="R686" s="35"/>
      <c r="S686" s="35"/>
      <c r="T686" s="35"/>
      <c r="U686" s="35"/>
      <c r="V686" s="35"/>
      <c r="W686" s="196">
        <f>5381*60</f>
        <v>322860</v>
      </c>
      <c r="X686" s="197">
        <f t="shared" si="87"/>
        <v>322860</v>
      </c>
      <c r="Y686"/>
      <c r="Z686"/>
      <c r="AA686"/>
      <c r="AB686"/>
      <c r="AC686"/>
      <c r="AD686"/>
      <c r="AE686"/>
      <c r="AF686"/>
      <c r="AG686"/>
      <c r="AH686"/>
      <c r="AI686"/>
      <c r="AJ686"/>
      <c r="AK686"/>
      <c r="AL686"/>
      <c r="AM686"/>
      <c r="AN686"/>
      <c r="AO686"/>
      <c r="AP686"/>
      <c r="AQ686"/>
      <c r="AR686"/>
      <c r="AS686"/>
      <c r="AT686"/>
      <c r="AU686"/>
      <c r="AV686"/>
      <c r="AW686"/>
      <c r="AX686"/>
      <c r="AY686"/>
      <c r="AZ686"/>
      <c r="BA686"/>
      <c r="BB686"/>
    </row>
    <row r="687" spans="1:54" s="56" customFormat="1" ht="29.25" thickBot="1">
      <c r="A687"/>
      <c r="B687" s="35"/>
      <c r="C687" s="38" t="s">
        <v>1408</v>
      </c>
      <c r="D687" s="36" t="str">
        <f t="shared" si="90"/>
        <v>4.1.1.4.01</v>
      </c>
      <c r="E687" s="34" t="s">
        <v>1187</v>
      </c>
      <c r="F687" s="195" t="s">
        <v>1625</v>
      </c>
      <c r="G687" s="34" t="s">
        <v>1642</v>
      </c>
      <c r="H687" s="34"/>
      <c r="I687" s="34"/>
      <c r="J687" s="317" t="s">
        <v>1664</v>
      </c>
      <c r="K687" s="34" t="str">
        <f t="shared" si="89"/>
        <v>Usado</v>
      </c>
      <c r="L687" s="34">
        <v>1</v>
      </c>
      <c r="M687" s="34"/>
      <c r="N687" s="34"/>
      <c r="O687" s="34" t="str">
        <f>+C660</f>
        <v>LEVANTAMIENTO DE AIRE ACONDICIONADO EN TECHO</v>
      </c>
      <c r="P687" s="34"/>
      <c r="Q687" s="35"/>
      <c r="R687" s="35"/>
      <c r="S687" s="35"/>
      <c r="T687" s="35"/>
      <c r="U687" s="35"/>
      <c r="V687" s="35"/>
      <c r="W687" s="196">
        <v>48000</v>
      </c>
      <c r="X687" s="197">
        <f t="shared" si="87"/>
        <v>48000</v>
      </c>
      <c r="Y687"/>
      <c r="Z687"/>
      <c r="AA687"/>
      <c r="AB687"/>
      <c r="AC687"/>
      <c r="AD687"/>
      <c r="AE687"/>
      <c r="AF687"/>
      <c r="AG687"/>
      <c r="AH687"/>
      <c r="AI687"/>
      <c r="AJ687"/>
      <c r="AK687"/>
      <c r="AL687"/>
      <c r="AM687"/>
      <c r="AN687"/>
      <c r="AO687"/>
      <c r="AP687"/>
      <c r="AQ687"/>
      <c r="AR687"/>
      <c r="AS687"/>
      <c r="AT687"/>
      <c r="AU687"/>
      <c r="AV687"/>
      <c r="AW687"/>
      <c r="AX687"/>
      <c r="AY687"/>
      <c r="AZ687"/>
      <c r="BA687"/>
      <c r="BB687"/>
    </row>
    <row r="688" spans="1:54" s="56" customFormat="1" ht="29.25" thickBot="1">
      <c r="A688"/>
      <c r="B688" s="35"/>
      <c r="C688" s="38" t="s">
        <v>1409</v>
      </c>
      <c r="D688" s="36" t="str">
        <f t="shared" si="90"/>
        <v>4.1.1.4.01</v>
      </c>
      <c r="E688" s="34" t="s">
        <v>1187</v>
      </c>
      <c r="F688" s="34" t="s">
        <v>1643</v>
      </c>
      <c r="G688" s="34" t="s">
        <v>1644</v>
      </c>
      <c r="H688" s="34" t="s">
        <v>1645</v>
      </c>
      <c r="I688" s="34"/>
      <c r="J688" s="317" t="s">
        <v>1664</v>
      </c>
      <c r="K688" s="34" t="str">
        <f t="shared" si="89"/>
        <v>Usado</v>
      </c>
      <c r="L688" s="34">
        <v>1</v>
      </c>
      <c r="M688" s="34"/>
      <c r="N688" s="34"/>
      <c r="O688" s="34" t="str">
        <f>+C660</f>
        <v>LEVANTAMIENTO DE AIRE ACONDICIONADO EN TECHO</v>
      </c>
      <c r="P688" s="34"/>
      <c r="Q688" s="35"/>
      <c r="R688" s="35"/>
      <c r="S688" s="35"/>
      <c r="T688" s="35"/>
      <c r="U688" s="35"/>
      <c r="V688" s="35"/>
      <c r="W688" s="196">
        <f>5300*60</f>
        <v>318000</v>
      </c>
      <c r="X688" s="197">
        <f t="shared" si="87"/>
        <v>318000</v>
      </c>
      <c r="Y688"/>
      <c r="Z688"/>
      <c r="AA688"/>
      <c r="AB688"/>
      <c r="AC688"/>
      <c r="AD688"/>
      <c r="AE688"/>
      <c r="AF688"/>
      <c r="AG688"/>
      <c r="AH688"/>
      <c r="AI688"/>
      <c r="AJ688"/>
      <c r="AK688"/>
      <c r="AL688"/>
      <c r="AM688"/>
      <c r="AN688"/>
      <c r="AO688"/>
      <c r="AP688"/>
      <c r="AQ688"/>
      <c r="AR688"/>
      <c r="AS688"/>
      <c r="AT688"/>
      <c r="AU688"/>
      <c r="AV688"/>
      <c r="AW688"/>
      <c r="AX688"/>
      <c r="AY688"/>
      <c r="AZ688"/>
      <c r="BA688"/>
      <c r="BB688"/>
    </row>
    <row r="689" spans="1:55" s="56" customFormat="1" ht="29.25" thickBot="1">
      <c r="A689"/>
      <c r="B689" s="35"/>
      <c r="C689" s="38" t="s">
        <v>1410</v>
      </c>
      <c r="D689" s="36" t="str">
        <f t="shared" si="90"/>
        <v>4.1.1.4.01</v>
      </c>
      <c r="E689" s="34" t="s">
        <v>1187</v>
      </c>
      <c r="F689" s="34" t="str">
        <f>+F688</f>
        <v>AIR MAX</v>
      </c>
      <c r="G689" s="34" t="s">
        <v>1644</v>
      </c>
      <c r="H689" s="34" t="s">
        <v>1646</v>
      </c>
      <c r="I689" s="34"/>
      <c r="J689" s="317" t="s">
        <v>1664</v>
      </c>
      <c r="K689" s="34" t="str">
        <f t="shared" si="89"/>
        <v>Usado</v>
      </c>
      <c r="L689" s="34">
        <v>1</v>
      </c>
      <c r="M689" s="34"/>
      <c r="N689" s="34"/>
      <c r="O689" s="34" t="str">
        <f>+C660</f>
        <v>LEVANTAMIENTO DE AIRE ACONDICIONADO EN TECHO</v>
      </c>
      <c r="P689" s="34"/>
      <c r="Q689" s="35"/>
      <c r="R689" s="35"/>
      <c r="S689" s="35"/>
      <c r="T689" s="35"/>
      <c r="U689" s="35"/>
      <c r="V689" s="35"/>
      <c r="W689" s="196">
        <f>+W688</f>
        <v>318000</v>
      </c>
      <c r="X689" s="197">
        <f t="shared" si="87"/>
        <v>318000</v>
      </c>
      <c r="Y689"/>
      <c r="Z689"/>
      <c r="AA689"/>
      <c r="AB689"/>
      <c r="AC689"/>
      <c r="AD689"/>
      <c r="AE689"/>
      <c r="AF689"/>
      <c r="AG689"/>
      <c r="AH689"/>
      <c r="AI689"/>
      <c r="AJ689"/>
      <c r="AK689"/>
      <c r="AL689"/>
      <c r="AM689"/>
      <c r="AN689"/>
      <c r="AO689"/>
      <c r="AP689"/>
      <c r="AQ689"/>
      <c r="AR689"/>
      <c r="AS689"/>
      <c r="AT689"/>
      <c r="AU689"/>
      <c r="AV689"/>
      <c r="AW689"/>
      <c r="AX689"/>
      <c r="AY689"/>
      <c r="AZ689"/>
      <c r="BA689"/>
      <c r="BB689"/>
    </row>
    <row r="690" spans="1:55" s="56" customFormat="1" ht="29.25" thickBot="1">
      <c r="A690"/>
      <c r="B690" s="35"/>
      <c r="C690" s="38" t="s">
        <v>1411</v>
      </c>
      <c r="D690" s="36" t="str">
        <f t="shared" si="90"/>
        <v>4.1.1.4.01</v>
      </c>
      <c r="E690" s="34" t="s">
        <v>1187</v>
      </c>
      <c r="F690" s="34" t="str">
        <f>+F678</f>
        <v>TGM</v>
      </c>
      <c r="G690" s="34" t="s">
        <v>1647</v>
      </c>
      <c r="H690" s="34"/>
      <c r="I690" s="34"/>
      <c r="J690" s="317" t="s">
        <v>1664</v>
      </c>
      <c r="K690" s="34" t="str">
        <f t="shared" si="89"/>
        <v>Usado</v>
      </c>
      <c r="L690" s="34">
        <v>1</v>
      </c>
      <c r="M690" s="34"/>
      <c r="N690" s="34"/>
      <c r="O690" s="34" t="str">
        <f>+C660</f>
        <v>LEVANTAMIENTO DE AIRE ACONDICIONADO EN TECHO</v>
      </c>
      <c r="P690" s="34"/>
      <c r="Q690" s="35"/>
      <c r="R690" s="35"/>
      <c r="S690" s="35"/>
      <c r="T690" s="35"/>
      <c r="U690" s="35"/>
      <c r="V690" s="35"/>
      <c r="W690" s="196">
        <v>60000</v>
      </c>
      <c r="X690" s="197">
        <f t="shared" si="87"/>
        <v>60000</v>
      </c>
      <c r="Y690"/>
      <c r="Z690"/>
      <c r="AA690"/>
      <c r="AB690"/>
      <c r="AC690"/>
      <c r="AD690"/>
      <c r="AE690"/>
      <c r="AF690"/>
      <c r="AG690"/>
      <c r="AH690"/>
      <c r="AI690"/>
      <c r="AJ690"/>
      <c r="AK690"/>
      <c r="AL690"/>
      <c r="AM690"/>
      <c r="AN690"/>
      <c r="AO690"/>
      <c r="AP690"/>
      <c r="AQ690"/>
      <c r="AR690"/>
      <c r="AS690"/>
      <c r="AT690"/>
      <c r="AU690"/>
      <c r="AV690"/>
      <c r="AW690"/>
      <c r="AX690"/>
      <c r="AY690"/>
      <c r="AZ690"/>
      <c r="BA690"/>
      <c r="BB690"/>
    </row>
    <row r="691" spans="1:55" s="56" customFormat="1" ht="29.25" thickBot="1">
      <c r="A691"/>
      <c r="B691" s="35"/>
      <c r="C691" s="38" t="s">
        <v>1412</v>
      </c>
      <c r="D691" s="36" t="str">
        <f t="shared" si="90"/>
        <v>4.1.1.4.01</v>
      </c>
      <c r="E691" s="34" t="s">
        <v>1743</v>
      </c>
      <c r="F691" s="34" t="s">
        <v>1609</v>
      </c>
      <c r="G691" s="34" t="s">
        <v>1638</v>
      </c>
      <c r="H691" s="34"/>
      <c r="I691" s="34"/>
      <c r="J691" s="317" t="str">
        <f t="shared" ref="J691:J700" si="91">+J690</f>
        <v>BLANCO</v>
      </c>
      <c r="K691" s="34" t="str">
        <f t="shared" ref="K691:K700" si="92">+K690</f>
        <v>Usado</v>
      </c>
      <c r="L691" s="34">
        <v>1</v>
      </c>
      <c r="M691" s="34"/>
      <c r="N691" s="34"/>
      <c r="O691" s="34" t="s">
        <v>1744</v>
      </c>
      <c r="P691" s="34"/>
      <c r="Q691" s="35"/>
      <c r="R691" s="35"/>
      <c r="S691" s="35"/>
      <c r="T691" s="35"/>
      <c r="U691" s="35"/>
      <c r="V691" s="35"/>
      <c r="W691" s="196">
        <v>60000</v>
      </c>
      <c r="X691" s="197">
        <f t="shared" si="87"/>
        <v>60000</v>
      </c>
      <c r="Y691"/>
      <c r="Z691"/>
      <c r="AA691"/>
      <c r="AB691"/>
      <c r="AC691"/>
      <c r="AD691"/>
      <c r="AE691"/>
      <c r="AF691"/>
      <c r="AG691"/>
      <c r="AH691"/>
      <c r="AI691"/>
      <c r="AJ691"/>
      <c r="AK691"/>
      <c r="AL691"/>
      <c r="AM691"/>
      <c r="AN691"/>
      <c r="AO691"/>
      <c r="AP691"/>
      <c r="AQ691"/>
      <c r="AR691"/>
      <c r="AS691"/>
      <c r="AT691"/>
      <c r="AU691"/>
      <c r="AV691"/>
      <c r="AW691"/>
      <c r="AX691"/>
      <c r="AY691"/>
      <c r="AZ691"/>
      <c r="BA691"/>
      <c r="BB691"/>
    </row>
    <row r="692" spans="1:55" s="56" customFormat="1" ht="29.25" thickBot="1">
      <c r="A692"/>
      <c r="B692" s="35"/>
      <c r="C692" s="38" t="s">
        <v>1413</v>
      </c>
      <c r="D692" s="36" t="str">
        <f t="shared" si="90"/>
        <v>4.1.1.4.01</v>
      </c>
      <c r="E692" s="34" t="s">
        <v>1743</v>
      </c>
      <c r="F692" s="34" t="s">
        <v>1609</v>
      </c>
      <c r="G692" s="34" t="s">
        <v>1638</v>
      </c>
      <c r="H692" s="34"/>
      <c r="I692" s="34"/>
      <c r="J692" s="317" t="str">
        <f t="shared" si="91"/>
        <v>BLANCO</v>
      </c>
      <c r="K692" s="34" t="str">
        <f t="shared" si="92"/>
        <v>Usado</v>
      </c>
      <c r="L692" s="34">
        <v>1</v>
      </c>
      <c r="M692" s="34"/>
      <c r="N692" s="34"/>
      <c r="O692" s="34" t="s">
        <v>1745</v>
      </c>
      <c r="P692" s="34"/>
      <c r="Q692" s="35"/>
      <c r="R692" s="35"/>
      <c r="S692" s="35"/>
      <c r="T692" s="35"/>
      <c r="U692" s="35"/>
      <c r="V692" s="35"/>
      <c r="W692" s="196">
        <f>+W691</f>
        <v>60000</v>
      </c>
      <c r="X692" s="197">
        <f t="shared" si="87"/>
        <v>60000</v>
      </c>
      <c r="Y692"/>
      <c r="Z692"/>
      <c r="AA692"/>
      <c r="AB692"/>
      <c r="AC692"/>
      <c r="AD692"/>
      <c r="AE692"/>
      <c r="AF692"/>
      <c r="AG692"/>
      <c r="AH692"/>
      <c r="AI692"/>
      <c r="AJ692"/>
      <c r="AK692"/>
      <c r="AL692"/>
      <c r="AM692"/>
      <c r="AN692"/>
      <c r="AO692"/>
      <c r="AP692"/>
      <c r="AQ692"/>
      <c r="AR692"/>
      <c r="AS692"/>
      <c r="AT692"/>
      <c r="AU692"/>
      <c r="AV692"/>
      <c r="AW692"/>
      <c r="AX692"/>
      <c r="AY692"/>
      <c r="AZ692"/>
      <c r="BA692"/>
      <c r="BB692"/>
    </row>
    <row r="693" spans="1:55" s="56" customFormat="1" ht="29.25" thickBot="1">
      <c r="A693"/>
      <c r="B693" s="35"/>
      <c r="C693" s="38" t="s">
        <v>1414</v>
      </c>
      <c r="D693" s="36" t="str">
        <f t="shared" si="90"/>
        <v>4.1.1.4.01</v>
      </c>
      <c r="E693" s="34" t="s">
        <v>1743</v>
      </c>
      <c r="F693" s="34" t="s">
        <v>1631</v>
      </c>
      <c r="G693" s="34" t="s">
        <v>1746</v>
      </c>
      <c r="H693" s="34"/>
      <c r="I693" s="34"/>
      <c r="J693" s="317" t="str">
        <f t="shared" si="91"/>
        <v>BLANCO</v>
      </c>
      <c r="K693" s="34" t="str">
        <f t="shared" si="92"/>
        <v>Usado</v>
      </c>
      <c r="L693" s="34">
        <v>1</v>
      </c>
      <c r="M693" s="34"/>
      <c r="N693" s="34"/>
      <c r="O693" s="34" t="s">
        <v>1747</v>
      </c>
      <c r="P693" s="34"/>
      <c r="Q693" s="35"/>
      <c r="R693" s="35"/>
      <c r="S693" s="35"/>
      <c r="T693" s="35"/>
      <c r="U693" s="35"/>
      <c r="V693" s="35"/>
      <c r="W693" s="196">
        <v>60000</v>
      </c>
      <c r="X693" s="197">
        <f t="shared" si="87"/>
        <v>60000</v>
      </c>
      <c r="Y693"/>
      <c r="Z693"/>
      <c r="AA693"/>
      <c r="AB693"/>
      <c r="AC693"/>
      <c r="AD693"/>
      <c r="AE693"/>
      <c r="AF693"/>
      <c r="AG693"/>
      <c r="AH693"/>
      <c r="AI693"/>
      <c r="AJ693"/>
      <c r="AK693"/>
      <c r="AL693"/>
      <c r="AM693"/>
      <c r="AN693"/>
      <c r="AO693"/>
      <c r="AP693"/>
      <c r="AQ693"/>
      <c r="AR693"/>
      <c r="AS693"/>
      <c r="AT693"/>
      <c r="AU693"/>
      <c r="AV693"/>
      <c r="AW693"/>
      <c r="AX693"/>
      <c r="AY693"/>
      <c r="AZ693"/>
      <c r="BA693"/>
      <c r="BB693"/>
    </row>
    <row r="694" spans="1:55" s="56" customFormat="1" ht="29.25" thickBot="1">
      <c r="A694"/>
      <c r="B694" s="35"/>
      <c r="C694" s="38" t="s">
        <v>1415</v>
      </c>
      <c r="D694" s="36" t="str">
        <f t="shared" si="90"/>
        <v>4.1.1.4.01</v>
      </c>
      <c r="E694" s="34" t="s">
        <v>1743</v>
      </c>
      <c r="F694" s="34" t="s">
        <v>1631</v>
      </c>
      <c r="G694" s="34" t="s">
        <v>1746</v>
      </c>
      <c r="H694" s="34"/>
      <c r="I694" s="34"/>
      <c r="J694" s="317" t="str">
        <f t="shared" si="91"/>
        <v>BLANCO</v>
      </c>
      <c r="K694" s="34" t="str">
        <f t="shared" si="92"/>
        <v>Usado</v>
      </c>
      <c r="L694" s="34">
        <v>1</v>
      </c>
      <c r="M694" s="34"/>
      <c r="N694" s="34"/>
      <c r="O694" s="34" t="s">
        <v>1747</v>
      </c>
      <c r="P694" s="34"/>
      <c r="Q694" s="35"/>
      <c r="R694" s="35"/>
      <c r="S694" s="35"/>
      <c r="T694" s="35"/>
      <c r="U694" s="35"/>
      <c r="V694" s="35"/>
      <c r="W694" s="196">
        <f>+W691</f>
        <v>60000</v>
      </c>
      <c r="X694" s="197">
        <f t="shared" si="87"/>
        <v>60000</v>
      </c>
      <c r="Y694"/>
      <c r="Z694"/>
      <c r="AA694"/>
      <c r="AB694"/>
      <c r="AC694"/>
      <c r="AD694"/>
      <c r="AE694"/>
      <c r="AF694"/>
      <c r="AG694"/>
      <c r="AH694"/>
      <c r="AI694"/>
      <c r="AJ694"/>
      <c r="AK694"/>
      <c r="AL694"/>
      <c r="AM694"/>
      <c r="AN694"/>
      <c r="AO694"/>
      <c r="AP694"/>
      <c r="AQ694"/>
      <c r="AR694"/>
      <c r="AS694"/>
      <c r="AT694"/>
      <c r="AU694"/>
      <c r="AV694"/>
      <c r="AW694"/>
      <c r="AX694"/>
      <c r="AY694"/>
      <c r="AZ694"/>
      <c r="BA694"/>
      <c r="BB694"/>
    </row>
    <row r="695" spans="1:55" s="56" customFormat="1" ht="29.25" thickBot="1">
      <c r="A695"/>
      <c r="B695" s="35"/>
      <c r="C695" s="38" t="s">
        <v>1416</v>
      </c>
      <c r="D695" s="36" t="str">
        <f t="shared" si="90"/>
        <v>4.1.1.4.01</v>
      </c>
      <c r="E695" s="34" t="s">
        <v>1743</v>
      </c>
      <c r="F695" s="34" t="s">
        <v>1188</v>
      </c>
      <c r="G695" s="34" t="s">
        <v>1633</v>
      </c>
      <c r="H695" s="34"/>
      <c r="I695" s="34"/>
      <c r="J695" s="317" t="str">
        <f t="shared" si="91"/>
        <v>BLANCO</v>
      </c>
      <c r="K695" s="34" t="str">
        <f t="shared" si="92"/>
        <v>Usado</v>
      </c>
      <c r="L695" s="34">
        <v>1</v>
      </c>
      <c r="M695" s="34"/>
      <c r="N695" s="34"/>
      <c r="O695" s="34" t="s">
        <v>1748</v>
      </c>
      <c r="P695" s="34"/>
      <c r="Q695" s="35"/>
      <c r="R695" s="35"/>
      <c r="S695" s="35"/>
      <c r="T695" s="35"/>
      <c r="U695" s="35"/>
      <c r="V695" s="35"/>
      <c r="W695" s="196">
        <f>+W694</f>
        <v>60000</v>
      </c>
      <c r="X695" s="197">
        <f t="shared" si="87"/>
        <v>60000</v>
      </c>
      <c r="Y695"/>
      <c r="Z695"/>
      <c r="AA695"/>
      <c r="AB695"/>
      <c r="AC695"/>
      <c r="AD695"/>
      <c r="AE695"/>
      <c r="AF695"/>
      <c r="AG695"/>
      <c r="AH695"/>
      <c r="AI695"/>
      <c r="AJ695"/>
      <c r="AK695"/>
      <c r="AL695"/>
      <c r="AM695"/>
      <c r="AN695"/>
      <c r="AO695"/>
      <c r="AP695"/>
      <c r="AQ695"/>
      <c r="AR695"/>
      <c r="AS695"/>
      <c r="AT695"/>
      <c r="AU695"/>
      <c r="AV695"/>
      <c r="AW695"/>
      <c r="AX695"/>
      <c r="AY695"/>
      <c r="AZ695"/>
      <c r="BA695"/>
      <c r="BB695"/>
    </row>
    <row r="696" spans="1:55" s="56" customFormat="1" ht="29.25" thickBot="1">
      <c r="A696"/>
      <c r="B696" s="35"/>
      <c r="C696" s="38" t="s">
        <v>1417</v>
      </c>
      <c r="D696" s="36" t="str">
        <f t="shared" si="90"/>
        <v>4.1.1.4.01</v>
      </c>
      <c r="E696" s="34" t="s">
        <v>1743</v>
      </c>
      <c r="F696" s="34" t="s">
        <v>1604</v>
      </c>
      <c r="G696" s="34" t="s">
        <v>1606</v>
      </c>
      <c r="H696" s="34"/>
      <c r="I696" s="34"/>
      <c r="J696" s="317" t="str">
        <f t="shared" si="91"/>
        <v>BLANCO</v>
      </c>
      <c r="K696" s="34" t="str">
        <f t="shared" si="92"/>
        <v>Usado</v>
      </c>
      <c r="L696" s="34">
        <v>1</v>
      </c>
      <c r="M696" s="34"/>
      <c r="N696" s="34"/>
      <c r="O696" s="34" t="s">
        <v>875</v>
      </c>
      <c r="P696" s="34"/>
      <c r="Q696" s="35"/>
      <c r="R696" s="35"/>
      <c r="S696" s="35"/>
      <c r="T696" s="35"/>
      <c r="U696" s="35"/>
      <c r="V696" s="35"/>
      <c r="W696" s="196">
        <f>+W695</f>
        <v>60000</v>
      </c>
      <c r="X696" s="197">
        <f t="shared" si="87"/>
        <v>60000</v>
      </c>
      <c r="Y696"/>
      <c r="Z696"/>
      <c r="AA696"/>
      <c r="AB696"/>
      <c r="AC696"/>
      <c r="AD696"/>
      <c r="AE696"/>
      <c r="AF696"/>
      <c r="AG696"/>
      <c r="AH696"/>
      <c r="AI696"/>
      <c r="AJ696"/>
      <c r="AK696"/>
      <c r="AL696"/>
      <c r="AM696"/>
      <c r="AN696"/>
      <c r="AO696"/>
      <c r="AP696"/>
      <c r="AQ696"/>
      <c r="AR696"/>
      <c r="AS696"/>
      <c r="AT696"/>
      <c r="AU696"/>
      <c r="AV696"/>
      <c r="AW696"/>
      <c r="AX696"/>
      <c r="AY696"/>
      <c r="AZ696"/>
      <c r="BA696"/>
      <c r="BB696"/>
    </row>
    <row r="697" spans="1:55" s="56" customFormat="1" ht="29.25" thickBot="1">
      <c r="A697"/>
      <c r="B697" s="35"/>
      <c r="C697" s="38" t="s">
        <v>1418</v>
      </c>
      <c r="D697" s="36" t="str">
        <f t="shared" si="90"/>
        <v>4.1.1.4.01</v>
      </c>
      <c r="E697" s="34" t="s">
        <v>1743</v>
      </c>
      <c r="F697" s="34" t="s">
        <v>1188</v>
      </c>
      <c r="G697" s="34" t="s">
        <v>1749</v>
      </c>
      <c r="H697" s="34"/>
      <c r="I697" s="34"/>
      <c r="J697" s="317" t="str">
        <f t="shared" si="91"/>
        <v>BLANCO</v>
      </c>
      <c r="K697" s="34" t="str">
        <f t="shared" si="92"/>
        <v>Usado</v>
      </c>
      <c r="L697" s="34">
        <v>1</v>
      </c>
      <c r="M697" s="34"/>
      <c r="N697" s="34"/>
      <c r="O697" s="34" t="s">
        <v>1750</v>
      </c>
      <c r="P697" s="34"/>
      <c r="Q697" s="35"/>
      <c r="R697" s="35"/>
      <c r="S697" s="35"/>
      <c r="T697" s="35"/>
      <c r="U697" s="35"/>
      <c r="V697" s="35"/>
      <c r="W697" s="196">
        <f>+W694</f>
        <v>60000</v>
      </c>
      <c r="X697" s="197">
        <f t="shared" si="87"/>
        <v>60000</v>
      </c>
      <c r="Y697"/>
      <c r="Z697"/>
      <c r="AA697"/>
      <c r="AB697"/>
      <c r="AC697"/>
      <c r="AD697"/>
      <c r="AE697"/>
      <c r="AF697"/>
      <c r="AG697"/>
      <c r="AH697"/>
      <c r="AI697"/>
      <c r="AJ697"/>
      <c r="AK697"/>
      <c r="AL697"/>
      <c r="AM697"/>
      <c r="AN697"/>
      <c r="AO697"/>
      <c r="AP697"/>
      <c r="AQ697"/>
      <c r="AR697"/>
      <c r="AS697"/>
      <c r="AT697"/>
      <c r="AU697"/>
      <c r="AV697"/>
      <c r="AW697"/>
      <c r="AX697"/>
      <c r="AY697"/>
      <c r="AZ697"/>
      <c r="BA697"/>
      <c r="BB697"/>
    </row>
    <row r="698" spans="1:55" s="56" customFormat="1" ht="29.25" thickBot="1">
      <c r="A698"/>
      <c r="B698" s="35"/>
      <c r="C698" s="38" t="s">
        <v>1419</v>
      </c>
      <c r="D698" s="36" t="str">
        <f t="shared" si="90"/>
        <v>4.1.1.4.01</v>
      </c>
      <c r="E698" s="34" t="s">
        <v>1743</v>
      </c>
      <c r="F698" s="34" t="s">
        <v>1188</v>
      </c>
      <c r="G698" s="34" t="s">
        <v>1749</v>
      </c>
      <c r="H698" s="34"/>
      <c r="I698" s="34"/>
      <c r="J698" s="317" t="str">
        <f t="shared" si="91"/>
        <v>BLANCO</v>
      </c>
      <c r="K698" s="34" t="str">
        <f t="shared" si="92"/>
        <v>Usado</v>
      </c>
      <c r="L698" s="34">
        <v>1</v>
      </c>
      <c r="M698" s="34"/>
      <c r="N698" s="34"/>
      <c r="O698" s="34" t="s">
        <v>1751</v>
      </c>
      <c r="P698" s="34"/>
      <c r="Q698" s="35"/>
      <c r="R698" s="35"/>
      <c r="S698" s="35"/>
      <c r="T698" s="35"/>
      <c r="U698" s="35"/>
      <c r="V698" s="35"/>
      <c r="W698" s="196">
        <f>+W693</f>
        <v>60000</v>
      </c>
      <c r="X698" s="197">
        <f t="shared" si="87"/>
        <v>60000</v>
      </c>
      <c r="Y698"/>
      <c r="Z698"/>
      <c r="AA698"/>
      <c r="AB698"/>
      <c r="AC698"/>
      <c r="AD698"/>
      <c r="AE698"/>
      <c r="AF698"/>
      <c r="AG698"/>
      <c r="AH698"/>
      <c r="AI698"/>
      <c r="AJ698"/>
      <c r="AK698"/>
      <c r="AL698"/>
      <c r="AM698"/>
      <c r="AN698"/>
      <c r="AO698"/>
      <c r="AP698"/>
      <c r="AQ698"/>
      <c r="AR698"/>
      <c r="AS698"/>
      <c r="AT698"/>
      <c r="AU698"/>
      <c r="AV698"/>
      <c r="AW698"/>
      <c r="AX698"/>
      <c r="AY698"/>
      <c r="AZ698"/>
      <c r="BA698"/>
      <c r="BB698"/>
    </row>
    <row r="699" spans="1:55" s="56" customFormat="1" ht="29.25" thickBot="1">
      <c r="A699"/>
      <c r="B699" s="35"/>
      <c r="C699" s="38" t="s">
        <v>1420</v>
      </c>
      <c r="D699" s="36" t="str">
        <f t="shared" si="90"/>
        <v>4.1.1.4.01</v>
      </c>
      <c r="E699" s="34" t="s">
        <v>1743</v>
      </c>
      <c r="F699" s="34" t="str">
        <f>+F696</f>
        <v>LENNOX</v>
      </c>
      <c r="G699" s="34" t="s">
        <v>1615</v>
      </c>
      <c r="H699" s="34"/>
      <c r="I699" s="34"/>
      <c r="J699" s="317" t="str">
        <f t="shared" si="91"/>
        <v>BLANCO</v>
      </c>
      <c r="K699" s="34" t="str">
        <f t="shared" si="92"/>
        <v>Usado</v>
      </c>
      <c r="L699" s="34">
        <v>1</v>
      </c>
      <c r="M699" s="34"/>
      <c r="N699" s="34"/>
      <c r="O699" s="34" t="str">
        <f>+O696</f>
        <v>CUARTO ELECTRICO</v>
      </c>
      <c r="P699" s="34"/>
      <c r="Q699" s="35"/>
      <c r="R699" s="35"/>
      <c r="S699" s="35"/>
      <c r="T699" s="35"/>
      <c r="U699" s="35"/>
      <c r="V699" s="35"/>
      <c r="W699" s="196">
        <f>+W698</f>
        <v>60000</v>
      </c>
      <c r="X699" s="197">
        <f t="shared" si="87"/>
        <v>60000</v>
      </c>
      <c r="Y699"/>
      <c r="Z699"/>
      <c r="AA699"/>
      <c r="AB699"/>
      <c r="AC699"/>
      <c r="AD699"/>
      <c r="AE699"/>
      <c r="AF699"/>
      <c r="AG699"/>
      <c r="AH699"/>
      <c r="AI699"/>
      <c r="AJ699"/>
      <c r="AK699"/>
      <c r="AL699"/>
      <c r="AM699"/>
      <c r="AN699"/>
      <c r="AO699"/>
      <c r="AP699"/>
      <c r="AQ699"/>
      <c r="AR699"/>
      <c r="AS699"/>
      <c r="AT699"/>
      <c r="AU699"/>
      <c r="AV699"/>
      <c r="AW699"/>
      <c r="AX699"/>
      <c r="AY699"/>
      <c r="AZ699"/>
      <c r="BA699"/>
      <c r="BB699"/>
    </row>
    <row r="700" spans="1:55" s="56" customFormat="1" ht="29.25" thickBot="1">
      <c r="A700"/>
      <c r="B700" s="35"/>
      <c r="C700" s="38" t="s">
        <v>1421</v>
      </c>
      <c r="D700" s="36" t="str">
        <f t="shared" si="90"/>
        <v>4.1.1.4.01</v>
      </c>
      <c r="E700" s="34" t="s">
        <v>1743</v>
      </c>
      <c r="F700" s="34" t="str">
        <f>+F697</f>
        <v>EVERWELL</v>
      </c>
      <c r="G700" s="34" t="s">
        <v>1614</v>
      </c>
      <c r="H700" s="34"/>
      <c r="I700" s="34"/>
      <c r="J700" s="317" t="str">
        <f t="shared" si="91"/>
        <v>BLANCO</v>
      </c>
      <c r="K700" s="34" t="str">
        <f t="shared" si="92"/>
        <v>Usado</v>
      </c>
      <c r="L700" s="34">
        <v>1</v>
      </c>
      <c r="M700" s="34"/>
      <c r="N700" s="34"/>
      <c r="O700" s="34" t="s">
        <v>1752</v>
      </c>
      <c r="P700" s="34"/>
      <c r="Q700" s="35"/>
      <c r="R700" s="35"/>
      <c r="S700" s="35"/>
      <c r="T700" s="35"/>
      <c r="U700" s="35"/>
      <c r="V700" s="35"/>
      <c r="W700" s="196">
        <f>+W698</f>
        <v>60000</v>
      </c>
      <c r="X700" s="197">
        <f t="shared" si="87"/>
        <v>60000</v>
      </c>
      <c r="Y700"/>
      <c r="Z700"/>
      <c r="AA700"/>
      <c r="AB700"/>
      <c r="AC700"/>
      <c r="AD700"/>
      <c r="AE700"/>
      <c r="AF700"/>
      <c r="AG700"/>
      <c r="AH700"/>
      <c r="AI700"/>
      <c r="AJ700"/>
      <c r="AK700"/>
      <c r="AL700"/>
      <c r="AM700"/>
      <c r="AN700"/>
      <c r="AO700"/>
      <c r="AP700"/>
      <c r="AQ700"/>
      <c r="AR700"/>
      <c r="AS700"/>
      <c r="AT700"/>
      <c r="AU700"/>
      <c r="AV700"/>
      <c r="AW700"/>
      <c r="AX700"/>
      <c r="AY700"/>
      <c r="AZ700"/>
      <c r="BA700"/>
      <c r="BB700"/>
    </row>
    <row r="701" spans="1:55" s="56" customFormat="1" ht="29.25" thickBot="1">
      <c r="A701"/>
      <c r="B701" s="35"/>
      <c r="C701" s="38" t="s">
        <v>1422</v>
      </c>
      <c r="D701" s="36" t="str">
        <f t="shared" si="90"/>
        <v>4.1.1.4.01</v>
      </c>
      <c r="E701" s="34" t="s">
        <v>1743</v>
      </c>
      <c r="F701" s="34" t="str">
        <f>+F691</f>
        <v>COMFORRTSTAR</v>
      </c>
      <c r="G701" s="34" t="str">
        <f>+G691</f>
        <v>CIM18CD (1)</v>
      </c>
      <c r="H701" s="34"/>
      <c r="I701" s="34"/>
      <c r="J701" s="317" t="str">
        <f>+J700</f>
        <v>BLANCO</v>
      </c>
      <c r="K701" s="34" t="str">
        <f>+K695</f>
        <v>Usado</v>
      </c>
      <c r="L701" s="34">
        <v>1</v>
      </c>
      <c r="M701" s="34"/>
      <c r="N701" s="34"/>
      <c r="O701" s="34" t="s">
        <v>1753</v>
      </c>
      <c r="P701" s="34"/>
      <c r="Q701" s="35"/>
      <c r="R701" s="35"/>
      <c r="S701" s="35"/>
      <c r="T701" s="35"/>
      <c r="U701" s="35"/>
      <c r="V701" s="35"/>
      <c r="W701" s="196">
        <v>60000</v>
      </c>
      <c r="X701" s="197">
        <f t="shared" si="87"/>
        <v>60000</v>
      </c>
      <c r="Y701"/>
      <c r="Z701"/>
      <c r="AA701"/>
      <c r="AB701"/>
      <c r="AC701"/>
      <c r="AD701"/>
      <c r="AE701"/>
      <c r="AF701"/>
      <c r="AG701"/>
      <c r="AH701"/>
      <c r="AI701"/>
      <c r="AJ701"/>
      <c r="AK701"/>
      <c r="AL701"/>
      <c r="AM701"/>
      <c r="AN701"/>
      <c r="AO701"/>
      <c r="AP701"/>
      <c r="AQ701"/>
      <c r="AR701"/>
      <c r="AS701"/>
      <c r="AT701"/>
      <c r="AU701"/>
      <c r="AV701"/>
      <c r="AW701"/>
      <c r="AX701"/>
      <c r="AY701"/>
      <c r="AZ701"/>
      <c r="BA701"/>
      <c r="BB701"/>
    </row>
    <row r="702" spans="1:55" s="154" customFormat="1" ht="29.25" thickBot="1">
      <c r="A702" s="156"/>
      <c r="B702" s="155"/>
      <c r="C702" s="376" t="s">
        <v>1838</v>
      </c>
      <c r="D702" s="376"/>
      <c r="E702" s="376"/>
      <c r="F702" s="376"/>
      <c r="G702" s="376"/>
      <c r="H702" s="376"/>
      <c r="I702" s="376"/>
      <c r="J702" s="376"/>
      <c r="K702" s="376"/>
      <c r="L702" s="376"/>
      <c r="M702" s="376"/>
      <c r="N702" s="376"/>
      <c r="O702" s="376"/>
      <c r="P702" s="376"/>
      <c r="Q702" s="155"/>
      <c r="R702" s="155"/>
      <c r="S702" s="155"/>
      <c r="T702" s="155"/>
      <c r="U702" s="155"/>
      <c r="V702" s="155"/>
      <c r="W702" s="142"/>
      <c r="X702" s="143">
        <f t="shared" si="87"/>
        <v>0</v>
      </c>
      <c r="Y702" s="156"/>
      <c r="Z702" s="156"/>
      <c r="AA702" s="156"/>
      <c r="AB702" s="156"/>
      <c r="AC702" s="156"/>
      <c r="AD702" s="156"/>
      <c r="AE702" s="156"/>
      <c r="AF702" s="156"/>
      <c r="AG702" s="156"/>
      <c r="AH702" s="156"/>
      <c r="AI702" s="156"/>
      <c r="AJ702" s="156"/>
      <c r="AK702" s="156"/>
      <c r="AL702" s="156"/>
      <c r="AM702" s="156"/>
      <c r="AN702" s="156"/>
      <c r="AO702" s="156"/>
      <c r="AP702" s="156"/>
      <c r="AQ702" s="156"/>
      <c r="AR702" s="156"/>
      <c r="AS702" s="156"/>
      <c r="AT702" s="156"/>
      <c r="AU702" s="156"/>
      <c r="AV702" s="156"/>
      <c r="AW702" s="156"/>
      <c r="AX702" s="156"/>
      <c r="AY702" s="156"/>
      <c r="AZ702" s="156"/>
      <c r="BA702" s="156"/>
      <c r="BB702" s="156"/>
    </row>
    <row r="703" spans="1:55" s="85" customFormat="1">
      <c r="A703" s="62"/>
      <c r="B703" s="35"/>
      <c r="C703" s="38" t="s">
        <v>1424</v>
      </c>
      <c r="D703" s="36" t="str">
        <f t="shared" si="90"/>
        <v>4.1.1.4.01</v>
      </c>
      <c r="E703" s="34" t="s">
        <v>1851</v>
      </c>
      <c r="F703" s="35" t="s">
        <v>1852</v>
      </c>
      <c r="G703" s="34"/>
      <c r="H703" s="34"/>
      <c r="I703" s="34"/>
      <c r="J703" s="317" t="s">
        <v>868</v>
      </c>
      <c r="K703" s="34" t="str">
        <f>+K697</f>
        <v>Usado</v>
      </c>
      <c r="L703" s="34">
        <v>1</v>
      </c>
      <c r="M703" s="34"/>
      <c r="N703" s="34"/>
      <c r="O703" s="34" t="s">
        <v>860</v>
      </c>
      <c r="P703" s="34"/>
      <c r="Q703" s="88"/>
      <c r="R703" s="88"/>
      <c r="S703" s="88"/>
      <c r="T703" s="88"/>
      <c r="U703" s="88"/>
      <c r="V703" s="88"/>
      <c r="W703" s="196">
        <v>10000</v>
      </c>
      <c r="X703" s="197">
        <f t="shared" si="87"/>
        <v>10000</v>
      </c>
      <c r="Y703" s="62"/>
      <c r="Z703" s="62"/>
      <c r="AA703" s="62"/>
      <c r="AB703" s="62"/>
      <c r="AC703" s="62"/>
      <c r="AD703" s="62"/>
      <c r="AE703" s="62"/>
      <c r="AF703" s="86"/>
      <c r="AG703" s="86"/>
      <c r="AH703" s="86"/>
      <c r="AI703" s="86"/>
      <c r="AJ703" s="86"/>
      <c r="AK703" s="86"/>
      <c r="AL703" s="86"/>
      <c r="AM703" s="86"/>
      <c r="AN703" s="86"/>
      <c r="AO703" s="86"/>
      <c r="AP703" s="86"/>
      <c r="AQ703" s="86"/>
      <c r="AR703" s="86"/>
      <c r="AS703" s="86"/>
      <c r="AT703" s="86"/>
      <c r="AU703" s="86"/>
      <c r="AV703" s="86"/>
      <c r="AW703" s="86"/>
      <c r="AX703" s="86"/>
      <c r="AY703" s="86"/>
      <c r="AZ703" s="86"/>
      <c r="BA703" s="86"/>
      <c r="BB703" s="86"/>
      <c r="BC703" s="87"/>
    </row>
    <row r="704" spans="1:55" s="88" customFormat="1">
      <c r="A704" s="62"/>
      <c r="B704" s="35"/>
      <c r="C704" s="38" t="s">
        <v>1425</v>
      </c>
      <c r="D704" s="36" t="str">
        <f>+D703</f>
        <v>4.1.1.4.01</v>
      </c>
      <c r="E704" s="34" t="s">
        <v>1851</v>
      </c>
      <c r="F704" s="35" t="s">
        <v>1852</v>
      </c>
      <c r="G704" s="34"/>
      <c r="H704" s="34"/>
      <c r="I704" s="34"/>
      <c r="J704" s="317" t="s">
        <v>868</v>
      </c>
      <c r="K704" s="34" t="str">
        <f>+K698</f>
        <v>Usado</v>
      </c>
      <c r="L704" s="34">
        <v>1</v>
      </c>
      <c r="M704" s="34"/>
      <c r="N704" s="34"/>
      <c r="O704" s="34" t="s">
        <v>1753</v>
      </c>
      <c r="P704" s="34"/>
      <c r="W704" s="196">
        <v>10000</v>
      </c>
      <c r="X704" s="197">
        <f t="shared" si="87"/>
        <v>10000</v>
      </c>
      <c r="Y704" s="62"/>
      <c r="Z704" s="62"/>
      <c r="AA704" s="62"/>
      <c r="AB704" s="62"/>
      <c r="AC704" s="62"/>
      <c r="AD704" s="62"/>
      <c r="AE704" s="62"/>
      <c r="AF704" s="86"/>
      <c r="AG704" s="86"/>
      <c r="AH704" s="86"/>
      <c r="AI704" s="86"/>
      <c r="AJ704" s="86"/>
      <c r="AK704" s="86"/>
      <c r="AL704" s="86"/>
      <c r="AM704" s="86"/>
      <c r="AN704" s="86"/>
      <c r="AO704" s="86"/>
      <c r="AP704" s="86"/>
      <c r="AQ704" s="86"/>
      <c r="AR704" s="86"/>
      <c r="AS704" s="86"/>
      <c r="AT704" s="86"/>
      <c r="AU704" s="86"/>
      <c r="AV704" s="86"/>
      <c r="AW704" s="86"/>
      <c r="AX704" s="86"/>
      <c r="AY704" s="86"/>
      <c r="AZ704" s="86"/>
      <c r="BA704" s="86"/>
      <c r="BB704" s="86"/>
      <c r="BC704" s="89"/>
    </row>
    <row r="705" spans="1:55" s="88" customFormat="1">
      <c r="A705" s="62"/>
      <c r="B705" s="35"/>
      <c r="C705" s="38" t="s">
        <v>1426</v>
      </c>
      <c r="D705" s="36" t="str">
        <f t="shared" si="90"/>
        <v>4.1.1.4.01</v>
      </c>
      <c r="E705" s="34" t="s">
        <v>1851</v>
      </c>
      <c r="F705" s="35" t="s">
        <v>1852</v>
      </c>
      <c r="G705" s="34"/>
      <c r="H705" s="34"/>
      <c r="I705" s="34"/>
      <c r="J705" s="317" t="s">
        <v>868</v>
      </c>
      <c r="K705" s="34" t="str">
        <f>+K699</f>
        <v>Usado</v>
      </c>
      <c r="L705" s="34">
        <v>1</v>
      </c>
      <c r="M705" s="34"/>
      <c r="N705" s="34"/>
      <c r="O705" s="34" t="s">
        <v>1853</v>
      </c>
      <c r="P705" s="34"/>
      <c r="W705" s="196">
        <v>10000</v>
      </c>
      <c r="X705" s="197">
        <f t="shared" si="87"/>
        <v>10000</v>
      </c>
      <c r="Y705" s="62"/>
      <c r="Z705" s="62"/>
      <c r="AA705" s="62"/>
      <c r="AB705" s="62"/>
      <c r="AC705" s="62"/>
      <c r="AD705" s="62"/>
      <c r="AE705" s="62"/>
      <c r="AF705" s="86"/>
      <c r="AG705" s="86"/>
      <c r="AH705" s="86"/>
      <c r="AI705" s="86"/>
      <c r="AJ705" s="86"/>
      <c r="AK705" s="86"/>
      <c r="AL705" s="86"/>
      <c r="AM705" s="86"/>
      <c r="AN705" s="86"/>
      <c r="AO705" s="86"/>
      <c r="AP705" s="86"/>
      <c r="AQ705" s="86"/>
      <c r="AR705" s="86"/>
      <c r="AS705" s="86"/>
      <c r="AT705" s="86"/>
      <c r="AU705" s="86"/>
      <c r="AV705" s="86"/>
      <c r="AW705" s="86"/>
      <c r="AX705" s="86"/>
      <c r="AY705" s="86"/>
      <c r="AZ705" s="86"/>
      <c r="BA705" s="86"/>
      <c r="BB705" s="86"/>
      <c r="BC705" s="89"/>
    </row>
    <row r="706" spans="1:55" s="90" customFormat="1" ht="29.25" thickBot="1">
      <c r="A706" s="62"/>
      <c r="B706" s="35"/>
      <c r="C706" s="38" t="s">
        <v>1427</v>
      </c>
      <c r="D706" s="36" t="str">
        <f t="shared" si="90"/>
        <v>4.1.1.4.01</v>
      </c>
      <c r="E706" s="34" t="s">
        <v>1851</v>
      </c>
      <c r="F706" s="35" t="s">
        <v>1852</v>
      </c>
      <c r="G706" s="34"/>
      <c r="H706" s="34"/>
      <c r="I706" s="34"/>
      <c r="J706" s="317" t="s">
        <v>868</v>
      </c>
      <c r="K706" s="34" t="str">
        <f>+K700</f>
        <v>Usado</v>
      </c>
      <c r="L706" s="34">
        <v>1</v>
      </c>
      <c r="M706" s="34"/>
      <c r="N706" s="34"/>
      <c r="O706" s="34" t="s">
        <v>918</v>
      </c>
      <c r="P706" s="34"/>
      <c r="Q706" s="88"/>
      <c r="R706" s="88"/>
      <c r="S706" s="88"/>
      <c r="T706" s="88"/>
      <c r="U706" s="88"/>
      <c r="V706" s="88"/>
      <c r="W706" s="196">
        <v>10000</v>
      </c>
      <c r="X706" s="197">
        <f t="shared" si="87"/>
        <v>10000</v>
      </c>
      <c r="Y706" s="62"/>
      <c r="Z706" s="62"/>
      <c r="AA706" s="62"/>
      <c r="AB706" s="62"/>
      <c r="AC706" s="62"/>
      <c r="AD706" s="62"/>
      <c r="AE706" s="62"/>
      <c r="AF706" s="86"/>
      <c r="AG706" s="86"/>
      <c r="AH706" s="86"/>
      <c r="AI706" s="86"/>
      <c r="AJ706" s="86"/>
      <c r="AK706" s="86"/>
      <c r="AL706" s="86"/>
      <c r="AM706" s="86"/>
      <c r="AN706" s="86"/>
      <c r="AO706" s="86"/>
      <c r="AP706" s="86"/>
      <c r="AQ706" s="86"/>
      <c r="AR706" s="86"/>
      <c r="AS706" s="86"/>
      <c r="AT706" s="86"/>
      <c r="AU706" s="86"/>
      <c r="AV706" s="86"/>
      <c r="AW706" s="86"/>
      <c r="AX706" s="86"/>
      <c r="AY706" s="86"/>
      <c r="AZ706" s="86"/>
      <c r="BA706" s="86"/>
      <c r="BB706" s="86"/>
      <c r="BC706" s="91"/>
    </row>
    <row r="707" spans="1:55" s="157" customFormat="1" ht="29.25" thickBot="1">
      <c r="A707" s="159"/>
      <c r="B707" s="158"/>
      <c r="C707" s="376" t="s">
        <v>1781</v>
      </c>
      <c r="D707" s="376"/>
      <c r="E707" s="376"/>
      <c r="F707" s="376"/>
      <c r="G707" s="376"/>
      <c r="H707" s="376"/>
      <c r="I707" s="376"/>
      <c r="J707" s="376"/>
      <c r="K707" s="376"/>
      <c r="L707" s="376"/>
      <c r="M707" s="376"/>
      <c r="N707" s="376"/>
      <c r="O707" s="376"/>
      <c r="P707" s="376"/>
      <c r="Q707" s="158"/>
      <c r="R707" s="158"/>
      <c r="S707" s="158"/>
      <c r="T707" s="158"/>
      <c r="U707" s="158"/>
      <c r="V707" s="158"/>
      <c r="W707" s="142"/>
      <c r="X707" s="143">
        <f t="shared" si="87"/>
        <v>0</v>
      </c>
      <c r="Y707" s="159"/>
      <c r="Z707" s="159"/>
      <c r="AA707" s="159"/>
      <c r="AB707" s="159"/>
      <c r="AC707" s="159"/>
      <c r="AD707" s="159"/>
      <c r="AE707" s="159"/>
      <c r="AF707" s="159"/>
      <c r="AG707" s="159"/>
      <c r="AH707" s="159"/>
      <c r="AI707" s="159"/>
      <c r="AJ707" s="159"/>
      <c r="AK707" s="159"/>
      <c r="AL707" s="159"/>
      <c r="AM707" s="159"/>
      <c r="AN707" s="159"/>
      <c r="AO707" s="159"/>
      <c r="AP707" s="159"/>
      <c r="AQ707" s="159"/>
      <c r="AR707" s="159"/>
      <c r="AS707" s="159"/>
      <c r="AT707" s="159"/>
      <c r="AU707" s="159"/>
      <c r="AV707" s="159"/>
      <c r="AW707" s="159"/>
      <c r="AX707" s="159"/>
      <c r="AY707" s="159"/>
      <c r="AZ707" s="159"/>
      <c r="BA707" s="159"/>
      <c r="BB707" s="159"/>
    </row>
    <row r="708" spans="1:55" s="72" customFormat="1" ht="29.25" thickBot="1">
      <c r="A708" s="62"/>
      <c r="B708" s="35"/>
      <c r="C708" s="38" t="s">
        <v>1428</v>
      </c>
      <c r="D708" s="36" t="str">
        <f>+D701</f>
        <v>4.1.1.4.01</v>
      </c>
      <c r="E708" s="70" t="s">
        <v>1782</v>
      </c>
      <c r="F708" s="70" t="s">
        <v>1783</v>
      </c>
      <c r="G708" s="70" t="s">
        <v>1784</v>
      </c>
      <c r="H708" s="70" t="s">
        <v>1785</v>
      </c>
      <c r="I708" s="70"/>
      <c r="J708" s="317" t="str">
        <f>+J699</f>
        <v>BLANCO</v>
      </c>
      <c r="K708" s="70" t="str">
        <f>+K695</f>
        <v>Usado</v>
      </c>
      <c r="L708" s="70">
        <v>3</v>
      </c>
      <c r="M708" s="70"/>
      <c r="N708" s="70"/>
      <c r="O708" s="70" t="str">
        <f>+C707</f>
        <v>LEVANTAMIENTO DE COMPRESOR DE ODONTOLOGIA</v>
      </c>
      <c r="P708" s="34"/>
      <c r="Q708" s="61"/>
      <c r="R708" s="61"/>
      <c r="S708" s="61"/>
      <c r="T708" s="61"/>
      <c r="U708" s="61"/>
      <c r="V708" s="61"/>
      <c r="W708" s="196">
        <f>945*60</f>
        <v>56700</v>
      </c>
      <c r="X708" s="197">
        <f>+L708*W708</f>
        <v>170100</v>
      </c>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row>
    <row r="709" spans="1:55" s="62" customFormat="1" ht="29.25" thickBot="1">
      <c r="B709" s="35"/>
      <c r="C709" s="38" t="s">
        <v>1429</v>
      </c>
      <c r="D709" s="36" t="str">
        <f>+D700</f>
        <v>4.1.1.4.01</v>
      </c>
      <c r="E709" s="70" t="s">
        <v>1782</v>
      </c>
      <c r="F709" s="70" t="s">
        <v>1786</v>
      </c>
      <c r="G709" s="70" t="s">
        <v>1787</v>
      </c>
      <c r="H709" s="70" t="s">
        <v>1788</v>
      </c>
      <c r="I709" s="70"/>
      <c r="J709" s="317" t="str">
        <f>+J700</f>
        <v>BLANCO</v>
      </c>
      <c r="K709" s="70" t="str">
        <f>+K696</f>
        <v>Usado</v>
      </c>
      <c r="L709" s="70">
        <v>1</v>
      </c>
      <c r="M709" s="70"/>
      <c r="N709" s="70"/>
      <c r="O709" s="70" t="str">
        <f>+C707</f>
        <v>LEVANTAMIENTO DE COMPRESOR DE ODONTOLOGIA</v>
      </c>
      <c r="P709" s="34"/>
      <c r="Q709" s="61"/>
      <c r="R709" s="61"/>
      <c r="S709" s="61"/>
      <c r="T709" s="61"/>
      <c r="U709" s="61"/>
      <c r="V709" s="61"/>
      <c r="W709" s="196">
        <f>1000*60</f>
        <v>60000</v>
      </c>
      <c r="X709" s="197">
        <f t="shared" si="87"/>
        <v>60000</v>
      </c>
    </row>
    <row r="710" spans="1:55" s="147" customFormat="1" ht="29.25" thickBot="1">
      <c r="A710" s="149"/>
      <c r="B710" s="148"/>
      <c r="C710" s="375" t="s">
        <v>1648</v>
      </c>
      <c r="D710" s="375"/>
      <c r="E710" s="375"/>
      <c r="F710" s="375"/>
      <c r="G710" s="375"/>
      <c r="H710" s="375"/>
      <c r="I710" s="375"/>
      <c r="J710" s="375"/>
      <c r="K710" s="375"/>
      <c r="L710" s="375"/>
      <c r="M710" s="375"/>
      <c r="N710" s="375"/>
      <c r="O710" s="375"/>
      <c r="P710" s="375"/>
      <c r="Q710" s="148"/>
      <c r="R710" s="148"/>
      <c r="S710" s="148"/>
      <c r="T710" s="148"/>
      <c r="U710" s="148"/>
      <c r="V710" s="148"/>
      <c r="W710" s="142"/>
      <c r="X710" s="143">
        <f t="shared" si="87"/>
        <v>0</v>
      </c>
      <c r="Y710" s="149"/>
      <c r="Z710" s="149"/>
      <c r="AA710" s="149"/>
      <c r="AB710" s="149"/>
      <c r="AC710" s="149"/>
      <c r="AD710" s="149"/>
      <c r="AE710" s="149"/>
      <c r="AF710" s="149"/>
      <c r="AG710" s="149"/>
      <c r="AH710" s="149"/>
      <c r="AI710" s="149"/>
      <c r="AJ710" s="149"/>
      <c r="AK710" s="149"/>
      <c r="AL710" s="149"/>
      <c r="AM710" s="149"/>
      <c r="AN710" s="149"/>
      <c r="AO710" s="149"/>
      <c r="AP710" s="149"/>
      <c r="AQ710" s="149"/>
      <c r="AR710" s="149"/>
      <c r="AS710" s="149"/>
      <c r="AT710" s="149"/>
      <c r="AU710" s="149"/>
      <c r="AV710" s="149"/>
      <c r="AW710" s="149"/>
      <c r="AX710" s="149"/>
      <c r="AY710" s="149"/>
      <c r="AZ710" s="149"/>
      <c r="BA710" s="149"/>
      <c r="BB710" s="149"/>
    </row>
    <row r="711" spans="1:55" s="56" customFormat="1" ht="29.25" thickBot="1">
      <c r="A711"/>
      <c r="B711" s="35"/>
      <c r="C711" s="38" t="s">
        <v>1430</v>
      </c>
      <c r="D711" s="36" t="str">
        <f>+D690</f>
        <v>4.1.1.4.01</v>
      </c>
      <c r="E711" s="34" t="s">
        <v>1649</v>
      </c>
      <c r="F711" s="34" t="s">
        <v>1650</v>
      </c>
      <c r="G711" s="34" t="s">
        <v>1651</v>
      </c>
      <c r="H711" s="34"/>
      <c r="I711" s="34"/>
      <c r="J711" s="317" t="s">
        <v>1134</v>
      </c>
      <c r="K711" s="34" t="s">
        <v>1665</v>
      </c>
      <c r="L711" s="34">
        <f>6-2-2</f>
        <v>2</v>
      </c>
      <c r="M711" s="34"/>
      <c r="N711" s="34"/>
      <c r="O711" s="34" t="str">
        <f>+O891</f>
        <v>ACTIVO FIJO</v>
      </c>
      <c r="P711" s="34"/>
      <c r="Q711" s="35"/>
      <c r="R711" s="35"/>
      <c r="S711" s="35"/>
      <c r="T711" s="35"/>
      <c r="U711" s="35"/>
      <c r="V711" s="35"/>
      <c r="W711" s="196">
        <f>12*60</f>
        <v>720</v>
      </c>
      <c r="X711" s="197">
        <f t="shared" si="87"/>
        <v>1440</v>
      </c>
      <c r="Y711"/>
      <c r="Z711"/>
      <c r="AA711"/>
      <c r="AB711"/>
      <c r="AC711"/>
      <c r="AD711"/>
      <c r="AE711"/>
      <c r="AF711"/>
      <c r="AG711"/>
      <c r="AH711"/>
      <c r="AI711"/>
      <c r="AJ711"/>
      <c r="AK711"/>
      <c r="AL711"/>
      <c r="AM711"/>
      <c r="AN711"/>
      <c r="AO711"/>
      <c r="AP711"/>
      <c r="AQ711"/>
      <c r="AR711"/>
      <c r="AS711"/>
      <c r="AT711"/>
      <c r="AU711"/>
      <c r="AV711"/>
      <c r="AW711"/>
      <c r="AX711"/>
      <c r="AY711"/>
      <c r="AZ711"/>
      <c r="BA711"/>
      <c r="BB711"/>
    </row>
    <row r="712" spans="1:55" s="56" customFormat="1" ht="29.25" thickBot="1">
      <c r="A712"/>
      <c r="B712" s="35"/>
      <c r="C712" s="38" t="s">
        <v>1431</v>
      </c>
      <c r="D712" s="36" t="str">
        <f>+D687</f>
        <v>4.1.1.4.01</v>
      </c>
      <c r="E712" s="34" t="s">
        <v>1652</v>
      </c>
      <c r="F712" s="34" t="s">
        <v>1653</v>
      </c>
      <c r="G712" s="34">
        <v>11672</v>
      </c>
      <c r="H712" s="34"/>
      <c r="I712" s="34"/>
      <c r="J712" s="317" t="s">
        <v>1662</v>
      </c>
      <c r="K712" s="34" t="s">
        <v>1665</v>
      </c>
      <c r="L712" s="34">
        <v>5</v>
      </c>
      <c r="M712" s="34"/>
      <c r="N712" s="34"/>
      <c r="O712" s="34" t="str">
        <f>+O711</f>
        <v>ACTIVO FIJO</v>
      </c>
      <c r="P712" s="34"/>
      <c r="Q712" s="35"/>
      <c r="R712" s="35"/>
      <c r="S712" s="35"/>
      <c r="T712" s="35"/>
      <c r="U712" s="35"/>
      <c r="V712" s="35"/>
      <c r="W712" s="196">
        <v>300</v>
      </c>
      <c r="X712" s="197">
        <f t="shared" si="87"/>
        <v>1500</v>
      </c>
      <c r="Y712"/>
      <c r="Z712"/>
      <c r="AA712"/>
      <c r="AB712"/>
      <c r="AC712"/>
      <c r="AD712"/>
      <c r="AE712"/>
      <c r="AF712"/>
      <c r="AG712"/>
      <c r="AH712"/>
      <c r="AI712"/>
      <c r="AJ712"/>
      <c r="AK712"/>
      <c r="AL712"/>
      <c r="AM712"/>
      <c r="AN712"/>
      <c r="AO712"/>
      <c r="AP712"/>
      <c r="AQ712"/>
      <c r="AR712"/>
      <c r="AS712"/>
      <c r="AT712"/>
      <c r="AU712"/>
      <c r="AV712"/>
      <c r="AW712"/>
      <c r="AX712"/>
      <c r="AY712"/>
      <c r="AZ712"/>
      <c r="BA712"/>
      <c r="BB712"/>
    </row>
    <row r="713" spans="1:55">
      <c r="B713" s="35"/>
      <c r="C713" s="38" t="s">
        <v>1432</v>
      </c>
      <c r="D713" s="36" t="str">
        <f t="shared" si="90"/>
        <v>4.1.1.4.01</v>
      </c>
      <c r="E713" s="34" t="s">
        <v>1654</v>
      </c>
      <c r="F713" s="35"/>
      <c r="G713" s="34" t="s">
        <v>1656</v>
      </c>
      <c r="H713" s="34" t="s">
        <v>1655</v>
      </c>
      <c r="I713" s="34"/>
      <c r="J713" s="317" t="s">
        <v>1659</v>
      </c>
      <c r="K713" s="34" t="s">
        <v>1665</v>
      </c>
      <c r="L713" s="34">
        <v>15</v>
      </c>
      <c r="M713" s="34"/>
      <c r="N713" s="34"/>
      <c r="O713" s="34" t="str">
        <f>+O712</f>
        <v>ACTIVO FIJO</v>
      </c>
      <c r="P713" s="34"/>
      <c r="Q713" s="35"/>
      <c r="R713" s="35"/>
      <c r="S713" s="35"/>
      <c r="T713" s="35"/>
      <c r="U713" s="35"/>
      <c r="V713" s="35"/>
      <c r="W713" s="196">
        <v>100</v>
      </c>
      <c r="X713" s="197">
        <f t="shared" si="87"/>
        <v>1500</v>
      </c>
    </row>
    <row r="714" spans="1:55" s="35" customFormat="1">
      <c r="A714"/>
      <c r="C714" s="38" t="s">
        <v>1433</v>
      </c>
      <c r="D714" s="36" t="str">
        <f t="shared" si="90"/>
        <v>4.1.1.4.01</v>
      </c>
      <c r="E714" s="34" t="s">
        <v>1657</v>
      </c>
      <c r="F714" s="34" t="str">
        <f>+F712</f>
        <v>TROPICAL</v>
      </c>
      <c r="G714" s="34">
        <v>11752</v>
      </c>
      <c r="H714" s="34"/>
      <c r="I714" s="34"/>
      <c r="J714" s="317" t="s">
        <v>1658</v>
      </c>
      <c r="K714" s="34" t="s">
        <v>1665</v>
      </c>
      <c r="L714" s="34">
        <v>1</v>
      </c>
      <c r="M714" s="34"/>
      <c r="N714" s="34"/>
      <c r="O714" s="34" t="str">
        <f>+O712</f>
        <v>ACTIVO FIJO</v>
      </c>
      <c r="P714" s="34"/>
      <c r="W714" s="196">
        <v>2000</v>
      </c>
      <c r="X714" s="197">
        <f t="shared" si="87"/>
        <v>2000</v>
      </c>
      <c r="Y714"/>
      <c r="Z714"/>
      <c r="AA714"/>
      <c r="AB714"/>
      <c r="AC714"/>
      <c r="AD714"/>
      <c r="AE714"/>
      <c r="AF714"/>
      <c r="AG714"/>
      <c r="AH714"/>
      <c r="AI714"/>
      <c r="AJ714"/>
      <c r="AK714"/>
      <c r="AL714"/>
      <c r="AM714"/>
      <c r="AN714"/>
      <c r="AO714"/>
      <c r="AP714"/>
      <c r="AQ714"/>
      <c r="AR714"/>
      <c r="AS714"/>
      <c r="AT714"/>
      <c r="AU714"/>
      <c r="AV714"/>
      <c r="AW714"/>
      <c r="AX714"/>
      <c r="AY714"/>
      <c r="AZ714"/>
      <c r="BA714"/>
      <c r="BB714"/>
      <c r="BC714" s="66"/>
    </row>
    <row r="715" spans="1:55" s="56" customFormat="1" ht="29.25" thickBot="1">
      <c r="A715"/>
      <c r="B715" s="35"/>
      <c r="C715" s="38" t="s">
        <v>1434</v>
      </c>
      <c r="D715" s="36" t="str">
        <f t="shared" si="90"/>
        <v>4.1.1.4.01</v>
      </c>
      <c r="E715" s="34" t="s">
        <v>1660</v>
      </c>
      <c r="F715" s="34" t="str">
        <f>+F714</f>
        <v>TROPICAL</v>
      </c>
      <c r="G715" s="34">
        <v>61592</v>
      </c>
      <c r="H715" s="34"/>
      <c r="I715" s="34"/>
      <c r="J715" s="317" t="s">
        <v>388</v>
      </c>
      <c r="K715" s="34" t="s">
        <v>1665</v>
      </c>
      <c r="L715" s="34">
        <v>2</v>
      </c>
      <c r="M715" s="34"/>
      <c r="N715" s="34"/>
      <c r="O715" s="34" t="str">
        <f>+O713</f>
        <v>ACTIVO FIJO</v>
      </c>
      <c r="P715" s="34"/>
      <c r="Q715" s="35"/>
      <c r="R715" s="35"/>
      <c r="S715" s="35"/>
      <c r="T715" s="35"/>
      <c r="U715" s="35"/>
      <c r="V715" s="35"/>
      <c r="W715" s="196">
        <v>2000</v>
      </c>
      <c r="X715" s="197">
        <f t="shared" si="87"/>
        <v>4000</v>
      </c>
      <c r="Y715"/>
      <c r="Z715"/>
      <c r="AA715"/>
      <c r="AB715"/>
      <c r="AC715"/>
      <c r="AD715"/>
      <c r="AE715"/>
      <c r="AF715"/>
      <c r="AG715"/>
      <c r="AH715"/>
      <c r="AI715"/>
      <c r="AJ715"/>
      <c r="AK715"/>
      <c r="AL715"/>
      <c r="AM715"/>
      <c r="AN715"/>
      <c r="AO715"/>
      <c r="AP715"/>
      <c r="AQ715"/>
      <c r="AR715"/>
      <c r="AS715"/>
      <c r="AT715"/>
      <c r="AU715"/>
      <c r="AV715"/>
      <c r="AW715"/>
      <c r="AX715"/>
      <c r="AY715"/>
      <c r="AZ715"/>
      <c r="BA715"/>
      <c r="BB715"/>
    </row>
    <row r="716" spans="1:55" s="56" customFormat="1" ht="29.25" thickBot="1">
      <c r="A716"/>
      <c r="B716" s="35"/>
      <c r="C716" s="38" t="s">
        <v>1435</v>
      </c>
      <c r="D716" s="36" t="str">
        <f t="shared" si="90"/>
        <v>4.1.1.4.01</v>
      </c>
      <c r="E716" s="34" t="s">
        <v>1124</v>
      </c>
      <c r="F716" s="34" t="s">
        <v>1661</v>
      </c>
      <c r="G716" s="34" t="s">
        <v>1663</v>
      </c>
      <c r="H716" s="34"/>
      <c r="I716" s="34"/>
      <c r="J716" s="317" t="str">
        <f>+J712</f>
        <v>TRANSPARENTE</v>
      </c>
      <c r="K716" s="34" t="s">
        <v>1665</v>
      </c>
      <c r="L716" s="34">
        <f>3-1-1</f>
        <v>1</v>
      </c>
      <c r="M716" s="34"/>
      <c r="N716" s="34"/>
      <c r="O716" s="34" t="str">
        <f>+O714</f>
        <v>ACTIVO FIJO</v>
      </c>
      <c r="P716" s="34"/>
      <c r="Q716" s="35"/>
      <c r="R716" s="35"/>
      <c r="S716" s="35"/>
      <c r="T716" s="35"/>
      <c r="U716" s="35"/>
      <c r="V716" s="35"/>
      <c r="W716" s="196">
        <v>120</v>
      </c>
      <c r="X716" s="197">
        <f t="shared" si="87"/>
        <v>120</v>
      </c>
      <c r="Y716"/>
      <c r="Z716"/>
      <c r="AA716"/>
      <c r="AB716"/>
      <c r="AC716"/>
      <c r="AD716"/>
      <c r="AE716"/>
      <c r="AF716"/>
      <c r="AG716"/>
      <c r="AH716"/>
      <c r="AI716"/>
      <c r="AJ716"/>
      <c r="AK716"/>
      <c r="AL716"/>
      <c r="AM716"/>
      <c r="AN716"/>
      <c r="AO716"/>
      <c r="AP716"/>
      <c r="AQ716"/>
      <c r="AR716"/>
      <c r="AS716"/>
      <c r="AT716"/>
      <c r="AU716"/>
      <c r="AV716"/>
      <c r="AW716"/>
      <c r="AX716"/>
      <c r="AY716"/>
      <c r="AZ716"/>
      <c r="BA716"/>
      <c r="BB716"/>
    </row>
    <row r="717" spans="1:55" s="56" customFormat="1" ht="29.25" thickBot="1">
      <c r="A717"/>
      <c r="B717" s="35"/>
      <c r="C717" s="38" t="s">
        <v>1436</v>
      </c>
      <c r="D717" s="36" t="str">
        <f>+D711</f>
        <v>4.1.1.4.01</v>
      </c>
      <c r="E717" s="34" t="str">
        <f>+E716</f>
        <v xml:space="preserve">BOMBILLO </v>
      </c>
      <c r="F717" s="34"/>
      <c r="G717" s="34"/>
      <c r="H717" s="34"/>
      <c r="I717" s="34"/>
      <c r="J717" s="317" t="str">
        <f>+J716</f>
        <v>TRANSPARENTE</v>
      </c>
      <c r="K717" s="34" t="str">
        <f>+K689</f>
        <v>Usado</v>
      </c>
      <c r="L717" s="34">
        <v>2</v>
      </c>
      <c r="M717" s="34"/>
      <c r="N717" s="34"/>
      <c r="O717" s="34" t="str">
        <f t="shared" ref="O717:O722" si="93">+O715</f>
        <v>ACTIVO FIJO</v>
      </c>
      <c r="P717" s="34"/>
      <c r="Q717" s="35"/>
      <c r="R717" s="35"/>
      <c r="S717" s="35"/>
      <c r="T717" s="35"/>
      <c r="U717" s="35"/>
      <c r="V717" s="35"/>
      <c r="W717" s="196">
        <v>120</v>
      </c>
      <c r="X717" s="197">
        <f t="shared" si="87"/>
        <v>240</v>
      </c>
      <c r="Y717"/>
      <c r="Z717"/>
      <c r="AA717"/>
      <c r="AB717"/>
      <c r="AC717"/>
      <c r="AD717"/>
      <c r="AE717"/>
      <c r="AF717"/>
      <c r="AG717"/>
      <c r="AH717"/>
      <c r="AI717"/>
      <c r="AJ717"/>
      <c r="AK717"/>
      <c r="AL717"/>
      <c r="AM717"/>
      <c r="AN717"/>
      <c r="AO717"/>
      <c r="AP717"/>
      <c r="AQ717"/>
      <c r="AR717"/>
      <c r="AS717"/>
      <c r="AT717"/>
      <c r="AU717"/>
      <c r="AV717"/>
      <c r="AW717"/>
      <c r="AX717"/>
      <c r="AY717"/>
      <c r="AZ717"/>
      <c r="BA717"/>
      <c r="BB717"/>
    </row>
    <row r="718" spans="1:55" s="56" customFormat="1" ht="29.25" thickBot="1">
      <c r="A718"/>
      <c r="B718" s="35"/>
      <c r="C718" s="38" t="s">
        <v>1437</v>
      </c>
      <c r="D718" s="36" t="str">
        <f t="shared" si="90"/>
        <v>4.1.1.4.01</v>
      </c>
      <c r="E718" s="34" t="s">
        <v>1666</v>
      </c>
      <c r="F718" s="34" t="s">
        <v>1667</v>
      </c>
      <c r="G718" s="34"/>
      <c r="H718" s="34"/>
      <c r="I718" s="34"/>
      <c r="J718" s="317" t="s">
        <v>1664</v>
      </c>
      <c r="K718" s="34" t="str">
        <f>+K713</f>
        <v>NUEVO</v>
      </c>
      <c r="L718" s="34">
        <v>5</v>
      </c>
      <c r="M718" s="34"/>
      <c r="N718" s="34"/>
      <c r="O718" s="34" t="str">
        <f t="shared" si="93"/>
        <v>ACTIVO FIJO</v>
      </c>
      <c r="P718" s="34"/>
      <c r="Q718" s="35"/>
      <c r="R718" s="35"/>
      <c r="S718" s="35"/>
      <c r="T718" s="35"/>
      <c r="U718" s="35"/>
      <c r="V718" s="35"/>
      <c r="W718" s="196">
        <v>150</v>
      </c>
      <c r="X718" s="197">
        <f t="shared" si="87"/>
        <v>750</v>
      </c>
      <c r="Y718"/>
      <c r="Z718"/>
      <c r="AA718"/>
      <c r="AB718"/>
      <c r="AC718"/>
      <c r="AD718"/>
      <c r="AE718"/>
      <c r="AF718"/>
      <c r="AG718"/>
      <c r="AH718"/>
      <c r="AI718"/>
      <c r="AJ718"/>
      <c r="AK718"/>
      <c r="AL718"/>
      <c r="AM718"/>
      <c r="AN718"/>
      <c r="AO718"/>
      <c r="AP718"/>
      <c r="AQ718"/>
      <c r="AR718"/>
      <c r="AS718"/>
      <c r="AT718"/>
      <c r="AU718"/>
      <c r="AV718"/>
      <c r="AW718"/>
      <c r="AX718"/>
      <c r="AY718"/>
      <c r="AZ718"/>
      <c r="BA718"/>
      <c r="BB718"/>
    </row>
    <row r="719" spans="1:55" s="56" customFormat="1" ht="21.75" customHeight="1" thickBot="1">
      <c r="A719"/>
      <c r="B719" s="35"/>
      <c r="C719" s="38" t="s">
        <v>1438</v>
      </c>
      <c r="D719" s="36" t="str">
        <f>+D718</f>
        <v>4.1.1.4.01</v>
      </c>
      <c r="E719" s="34" t="s">
        <v>1668</v>
      </c>
      <c r="F719" s="34" t="s">
        <v>926</v>
      </c>
      <c r="G719" s="34"/>
      <c r="H719" s="34"/>
      <c r="I719" s="34"/>
      <c r="J719" s="317" t="str">
        <f>+J718</f>
        <v>BLANCO</v>
      </c>
      <c r="K719" s="34" t="str">
        <f>+K714</f>
        <v>NUEVO</v>
      </c>
      <c r="L719" s="34">
        <f>2-1</f>
        <v>1</v>
      </c>
      <c r="M719" s="34"/>
      <c r="N719" s="34"/>
      <c r="O719" s="34" t="str">
        <f>+O718</f>
        <v>ACTIVO FIJO</v>
      </c>
      <c r="P719" s="34"/>
      <c r="Q719" s="35"/>
      <c r="R719" s="35"/>
      <c r="S719" s="35"/>
      <c r="T719" s="35"/>
      <c r="U719" s="35"/>
      <c r="V719" s="35"/>
      <c r="W719" s="196">
        <v>350</v>
      </c>
      <c r="X719" s="197">
        <f t="shared" si="87"/>
        <v>350</v>
      </c>
      <c r="Y719"/>
      <c r="Z719"/>
      <c r="AA719"/>
      <c r="AB719"/>
      <c r="AC719"/>
      <c r="AD719"/>
      <c r="AE719"/>
      <c r="AF719"/>
      <c r="AG719"/>
      <c r="AH719"/>
      <c r="AI719"/>
      <c r="AJ719"/>
      <c r="AK719"/>
      <c r="AL719"/>
      <c r="AM719"/>
      <c r="AN719"/>
      <c r="AO719"/>
      <c r="AP719"/>
      <c r="AQ719"/>
      <c r="AR719"/>
      <c r="AS719"/>
      <c r="AT719"/>
      <c r="AU719"/>
      <c r="AV719"/>
      <c r="AW719"/>
      <c r="AX719"/>
      <c r="AY719"/>
      <c r="AZ719"/>
      <c r="BA719"/>
      <c r="BB719"/>
    </row>
    <row r="720" spans="1:55" s="123" customFormat="1" ht="27.75" customHeight="1" thickBot="1">
      <c r="A720" s="78"/>
      <c r="B720" s="60"/>
      <c r="C720" s="38" t="s">
        <v>1439</v>
      </c>
      <c r="D720" s="82" t="e">
        <f>+#REF!</f>
        <v>#REF!</v>
      </c>
      <c r="E720" s="83" t="s">
        <v>1669</v>
      </c>
      <c r="F720" s="83"/>
      <c r="G720" s="83"/>
      <c r="H720" s="83"/>
      <c r="I720" s="83"/>
      <c r="J720" s="318" t="str">
        <f>+J716</f>
        <v>TRANSPARENTE</v>
      </c>
      <c r="K720" s="83" t="str">
        <f>+K714</f>
        <v>NUEVO</v>
      </c>
      <c r="L720" s="83">
        <v>0</v>
      </c>
      <c r="M720" s="83"/>
      <c r="N720" s="83"/>
      <c r="O720" s="83" t="e">
        <f>+#REF!</f>
        <v>#REF!</v>
      </c>
      <c r="P720" s="83"/>
      <c r="Q720" s="60"/>
      <c r="R720" s="60"/>
      <c r="S720" s="60"/>
      <c r="T720" s="60"/>
      <c r="U720" s="60"/>
      <c r="V720" s="60"/>
      <c r="W720" s="196">
        <v>0</v>
      </c>
      <c r="X720" s="197">
        <f t="shared" si="87"/>
        <v>0</v>
      </c>
      <c r="Y720" s="78"/>
      <c r="Z720" s="78"/>
      <c r="AA720" s="78"/>
      <c r="AB720" s="78"/>
      <c r="AC720" s="78"/>
      <c r="AD720" s="78"/>
      <c r="AE720" s="78"/>
      <c r="AF720" s="78"/>
      <c r="AG720" s="78"/>
      <c r="AH720" s="78"/>
      <c r="AI720" s="78"/>
      <c r="AJ720" s="78"/>
      <c r="AK720" s="78"/>
      <c r="AL720" s="78"/>
      <c r="AM720" s="78"/>
      <c r="AN720" s="78"/>
      <c r="AO720" s="78"/>
      <c r="AP720" s="78"/>
      <c r="AQ720" s="78"/>
      <c r="AR720" s="78"/>
      <c r="AS720" s="78"/>
      <c r="AT720" s="78"/>
      <c r="AU720" s="78"/>
      <c r="AV720" s="78"/>
      <c r="AW720" s="78"/>
      <c r="AX720" s="78"/>
      <c r="AY720" s="78"/>
      <c r="AZ720" s="78"/>
      <c r="BA720" s="78"/>
      <c r="BB720" s="78"/>
    </row>
    <row r="721" spans="1:55" s="56" customFormat="1" ht="29.25" thickBot="1">
      <c r="A721"/>
      <c r="B721" s="35"/>
      <c r="C721" s="38" t="s">
        <v>1440</v>
      </c>
      <c r="D721" s="36" t="str">
        <f t="shared" si="90"/>
        <v>4.1.1.4.01</v>
      </c>
      <c r="E721" s="34" t="s">
        <v>1670</v>
      </c>
      <c r="F721" s="34"/>
      <c r="G721" s="34"/>
      <c r="H721" s="34"/>
      <c r="I721" s="34"/>
      <c r="J721" s="317" t="s">
        <v>1671</v>
      </c>
      <c r="K721" s="34" t="str">
        <f>+K715</f>
        <v>NUEVO</v>
      </c>
      <c r="L721" s="34">
        <v>100</v>
      </c>
      <c r="M721" s="34"/>
      <c r="N721" s="34"/>
      <c r="O721" s="34" t="str">
        <f t="shared" si="93"/>
        <v>ACTIVO FIJO</v>
      </c>
      <c r="P721" s="34"/>
      <c r="Q721" s="35"/>
      <c r="R721" s="35"/>
      <c r="S721" s="35"/>
      <c r="T721" s="35"/>
      <c r="U721" s="35"/>
      <c r="V721" s="35"/>
      <c r="W721" s="196">
        <v>2</v>
      </c>
      <c r="X721" s="197">
        <f t="shared" si="87"/>
        <v>200</v>
      </c>
      <c r="Y721"/>
      <c r="Z721"/>
      <c r="AA721"/>
      <c r="AB721"/>
      <c r="AC721"/>
      <c r="AD721"/>
      <c r="AE721"/>
      <c r="AF721"/>
      <c r="AG721"/>
      <c r="AH721"/>
      <c r="AI721"/>
      <c r="AJ721"/>
      <c r="AK721"/>
      <c r="AL721"/>
      <c r="AM721"/>
      <c r="AN721"/>
      <c r="AO721"/>
      <c r="AP721"/>
      <c r="AQ721"/>
      <c r="AR721"/>
      <c r="AS721"/>
      <c r="AT721"/>
      <c r="AU721"/>
      <c r="AV721"/>
      <c r="AW721"/>
      <c r="AX721"/>
      <c r="AY721"/>
      <c r="AZ721"/>
      <c r="BA721"/>
      <c r="BB721"/>
    </row>
    <row r="722" spans="1:55" s="56" customFormat="1" ht="29.25" thickBot="1">
      <c r="A722"/>
      <c r="B722" s="35"/>
      <c r="C722" s="38" t="s">
        <v>1441</v>
      </c>
      <c r="D722" s="36" t="e">
        <f t="shared" si="90"/>
        <v>#REF!</v>
      </c>
      <c r="E722" s="34" t="s">
        <v>1672</v>
      </c>
      <c r="F722" s="34"/>
      <c r="G722" s="34"/>
      <c r="H722" s="34"/>
      <c r="I722" s="34"/>
      <c r="J722" s="317" t="s">
        <v>402</v>
      </c>
      <c r="K722" s="34" t="str">
        <f>+K716</f>
        <v>NUEVO</v>
      </c>
      <c r="L722" s="34">
        <v>115</v>
      </c>
      <c r="M722" s="34"/>
      <c r="N722" s="34"/>
      <c r="O722" s="34" t="e">
        <f t="shared" si="93"/>
        <v>#REF!</v>
      </c>
      <c r="P722" s="34"/>
      <c r="Q722" s="35"/>
      <c r="R722" s="35"/>
      <c r="S722" s="35"/>
      <c r="T722" s="35"/>
      <c r="U722" s="35"/>
      <c r="V722" s="35"/>
      <c r="W722" s="196">
        <v>2</v>
      </c>
      <c r="X722" s="197">
        <f t="shared" si="87"/>
        <v>230</v>
      </c>
      <c r="Y722"/>
      <c r="Z722"/>
      <c r="AA722"/>
      <c r="AB722"/>
      <c r="AC722"/>
      <c r="AD722"/>
      <c r="AE722"/>
      <c r="AF722"/>
      <c r="AG722"/>
      <c r="AH722"/>
      <c r="AI722"/>
      <c r="AJ722"/>
      <c r="AK722"/>
      <c r="AL722"/>
      <c r="AM722"/>
      <c r="AN722"/>
      <c r="AO722"/>
      <c r="AP722"/>
      <c r="AQ722"/>
      <c r="AR722"/>
      <c r="AS722"/>
      <c r="AT722"/>
      <c r="AU722"/>
      <c r="AV722"/>
      <c r="AW722"/>
      <c r="AX722"/>
      <c r="AY722"/>
      <c r="AZ722"/>
      <c r="BA722"/>
      <c r="BB722"/>
    </row>
    <row r="723" spans="1:55" s="94" customFormat="1">
      <c r="B723" s="93"/>
      <c r="C723" s="164" t="s">
        <v>1454</v>
      </c>
      <c r="D723" s="165" t="str">
        <f>+D116</f>
        <v>4.1.1.4.01</v>
      </c>
      <c r="E723" s="165" t="s">
        <v>1592</v>
      </c>
      <c r="F723" s="92" t="s">
        <v>1593</v>
      </c>
      <c r="G723" s="92">
        <v>76150427</v>
      </c>
      <c r="H723" s="92"/>
      <c r="I723" s="92"/>
      <c r="J723" s="92" t="s">
        <v>598</v>
      </c>
      <c r="K723" s="92" t="s">
        <v>1130</v>
      </c>
      <c r="L723" s="92">
        <v>1</v>
      </c>
      <c r="M723" s="93"/>
      <c r="N723" s="93"/>
      <c r="O723" s="92" t="str">
        <f>+O115</f>
        <v>ACTIVO FIJO</v>
      </c>
      <c r="P723" s="92"/>
      <c r="Q723" s="93"/>
      <c r="R723" s="93"/>
      <c r="S723" s="93"/>
      <c r="T723" s="93"/>
      <c r="U723" s="93"/>
      <c r="V723" s="93"/>
      <c r="W723" s="219">
        <f>700*60</f>
        <v>42000</v>
      </c>
      <c r="X723" s="220">
        <f t="shared" si="87"/>
        <v>42000</v>
      </c>
    </row>
    <row r="724" spans="1:55" s="94" customFormat="1">
      <c r="B724" s="93"/>
      <c r="C724" s="164" t="s">
        <v>1455</v>
      </c>
      <c r="D724" s="165" t="str">
        <f>+D117</f>
        <v>4.1.1.4.01</v>
      </c>
      <c r="E724" s="165" t="s">
        <v>1592</v>
      </c>
      <c r="F724" s="92" t="s">
        <v>1594</v>
      </c>
      <c r="G724" s="92"/>
      <c r="H724" s="92"/>
      <c r="I724" s="92"/>
      <c r="J724" s="92" t="s">
        <v>666</v>
      </c>
      <c r="K724" s="92" t="s">
        <v>1130</v>
      </c>
      <c r="L724" s="92">
        <v>1</v>
      </c>
      <c r="M724" s="93"/>
      <c r="N724" s="93"/>
      <c r="O724" s="92" t="str">
        <f>+O116</f>
        <v>ACTIVO FIJO</v>
      </c>
      <c r="P724" s="92"/>
      <c r="Q724" s="93"/>
      <c r="R724" s="93"/>
      <c r="S724" s="93"/>
      <c r="T724" s="93"/>
      <c r="U724" s="93"/>
      <c r="V724" s="93"/>
      <c r="W724" s="219">
        <v>10000</v>
      </c>
      <c r="X724" s="220">
        <f t="shared" ref="X724" si="94">+L724*W724</f>
        <v>10000</v>
      </c>
    </row>
    <row r="725" spans="1:55">
      <c r="B725" s="35"/>
      <c r="C725" s="38" t="s">
        <v>1456</v>
      </c>
      <c r="D725" s="36" t="str">
        <f>+D723</f>
        <v>4.1.1.4.01</v>
      </c>
      <c r="E725" s="36" t="s">
        <v>1800</v>
      </c>
      <c r="F725" s="34" t="s">
        <v>1801</v>
      </c>
      <c r="G725" s="34" t="s">
        <v>1802</v>
      </c>
      <c r="H725" s="34"/>
      <c r="I725" s="34"/>
      <c r="J725" s="317" t="str">
        <f>+J719</f>
        <v>BLANCO</v>
      </c>
      <c r="K725" s="34" t="str">
        <f>+K724</f>
        <v>usado</v>
      </c>
      <c r="L725" s="34">
        <v>2</v>
      </c>
      <c r="M725" s="35"/>
      <c r="N725" s="35"/>
      <c r="O725" s="34" t="str">
        <f>+O117</f>
        <v>ACTIVO FIJO</v>
      </c>
      <c r="P725" s="34"/>
      <c r="Q725" s="35"/>
      <c r="R725" s="35"/>
      <c r="S725" s="35"/>
      <c r="T725" s="35"/>
      <c r="U725" s="35"/>
      <c r="V725" s="35"/>
      <c r="W725" s="196">
        <f>20*60</f>
        <v>1200</v>
      </c>
      <c r="X725" s="197">
        <f t="shared" si="87"/>
        <v>2400</v>
      </c>
    </row>
    <row r="726" spans="1:55" s="35" customFormat="1">
      <c r="A726"/>
      <c r="C726" s="38" t="s">
        <v>1457</v>
      </c>
      <c r="D726" s="36" t="str">
        <f>+D119</f>
        <v>4.1.1.4.01</v>
      </c>
      <c r="E726" s="34" t="s">
        <v>1124</v>
      </c>
      <c r="G726" s="34" t="s">
        <v>1128</v>
      </c>
      <c r="H726" s="34"/>
      <c r="I726" s="34"/>
      <c r="J726" s="317" t="str">
        <f>+J116</f>
        <v>Transparente</v>
      </c>
      <c r="K726" s="34" t="str">
        <f>+K114</f>
        <v>nuevo</v>
      </c>
      <c r="L726" s="34">
        <f>7-1-1-1-1</f>
        <v>3</v>
      </c>
      <c r="M726" s="34"/>
      <c r="N726" s="34"/>
      <c r="O726" s="34" t="str">
        <f>+O118</f>
        <v>CALIDAD</v>
      </c>
      <c r="P726" s="34"/>
      <c r="W726" s="196">
        <v>120</v>
      </c>
      <c r="X726" s="197">
        <f t="shared" ref="X726" si="95">+L726*W726</f>
        <v>360</v>
      </c>
      <c r="Y726"/>
      <c r="Z726"/>
      <c r="AA726"/>
      <c r="AB726"/>
      <c r="AC726"/>
      <c r="AD726"/>
      <c r="AE726"/>
      <c r="AF726"/>
      <c r="AG726"/>
      <c r="AH726"/>
      <c r="AI726"/>
      <c r="AJ726"/>
      <c r="AK726"/>
      <c r="AL726"/>
      <c r="AM726"/>
      <c r="AN726"/>
      <c r="AO726"/>
      <c r="AP726"/>
      <c r="AQ726"/>
      <c r="AR726"/>
      <c r="AS726"/>
      <c r="AT726"/>
      <c r="AU726"/>
      <c r="AV726"/>
      <c r="AW726"/>
      <c r="AX726"/>
      <c r="AY726"/>
      <c r="AZ726"/>
      <c r="BA726"/>
      <c r="BB726"/>
      <c r="BC726" s="66"/>
    </row>
    <row r="727" spans="1:55">
      <c r="B727" s="35"/>
      <c r="C727" s="38" t="s">
        <v>1458</v>
      </c>
      <c r="D727" s="36" t="str">
        <f>+D120</f>
        <v>4.1.1.4.01</v>
      </c>
      <c r="E727" s="34" t="s">
        <v>1814</v>
      </c>
      <c r="F727" s="35"/>
      <c r="G727" s="34" t="s">
        <v>1815</v>
      </c>
      <c r="H727" s="34"/>
      <c r="I727" s="34"/>
      <c r="J727" s="317" t="s">
        <v>1816</v>
      </c>
      <c r="K727" s="34" t="str">
        <f>+K717</f>
        <v>Usado</v>
      </c>
      <c r="L727" s="34">
        <v>1</v>
      </c>
      <c r="M727" s="34"/>
      <c r="N727" s="34"/>
      <c r="O727" s="34" t="e">
        <f>+O722</f>
        <v>#REF!</v>
      </c>
      <c r="P727" s="34"/>
      <c r="Q727" s="35"/>
      <c r="R727" s="35"/>
      <c r="S727" s="35"/>
      <c r="T727" s="35"/>
      <c r="U727" s="35"/>
      <c r="V727" s="35"/>
      <c r="W727" s="196">
        <f>100*60</f>
        <v>6000</v>
      </c>
      <c r="X727" s="197">
        <f t="shared" si="87"/>
        <v>6000</v>
      </c>
    </row>
    <row r="728" spans="1:55" s="94" customFormat="1">
      <c r="B728" s="93"/>
      <c r="C728" s="164" t="s">
        <v>1459</v>
      </c>
      <c r="D728" s="165" t="str">
        <f>+D121</f>
        <v>4.1.1.4.01</v>
      </c>
      <c r="E728" s="92" t="s">
        <v>1834</v>
      </c>
      <c r="F728" s="93"/>
      <c r="G728" s="92"/>
      <c r="H728" s="92"/>
      <c r="I728" s="92"/>
      <c r="J728" s="92" t="s">
        <v>1835</v>
      </c>
      <c r="K728" s="92" t="str">
        <f>+K725</f>
        <v>usado</v>
      </c>
      <c r="L728" s="92">
        <v>18</v>
      </c>
      <c r="M728" s="92"/>
      <c r="N728" s="92"/>
      <c r="O728" s="92" t="str">
        <f>+O723</f>
        <v>ACTIVO FIJO</v>
      </c>
      <c r="P728" s="92"/>
      <c r="Q728" s="93"/>
      <c r="R728" s="93"/>
      <c r="S728" s="93"/>
      <c r="T728" s="93"/>
      <c r="U728" s="93"/>
      <c r="V728" s="93"/>
      <c r="W728" s="219"/>
      <c r="X728" s="220">
        <f t="shared" ref="X728" si="96">+L728*W728</f>
        <v>0</v>
      </c>
    </row>
    <row r="729" spans="1:55" s="94" customFormat="1">
      <c r="B729" s="93"/>
      <c r="C729" s="164" t="s">
        <v>1460</v>
      </c>
      <c r="D729" s="165" t="str">
        <f>+D727</f>
        <v>4.1.1.4.01</v>
      </c>
      <c r="E729" s="92" t="s">
        <v>1836</v>
      </c>
      <c r="F729" s="93"/>
      <c r="G729" s="92"/>
      <c r="H729" s="92"/>
      <c r="I729" s="92"/>
      <c r="J729" s="92" t="s">
        <v>1837</v>
      </c>
      <c r="K729" s="92" t="str">
        <f>+K727</f>
        <v>Usado</v>
      </c>
      <c r="L729" s="92">
        <v>12</v>
      </c>
      <c r="M729" s="92"/>
      <c r="N729" s="92"/>
      <c r="O729" s="92" t="str">
        <f t="shared" ref="O729:O733" si="97">+O728</f>
        <v>ACTIVO FIJO</v>
      </c>
      <c r="P729" s="92"/>
      <c r="Q729" s="93"/>
      <c r="R729" s="93"/>
      <c r="S729" s="93"/>
      <c r="T729" s="93"/>
      <c r="U729" s="93"/>
      <c r="V729" s="93"/>
      <c r="W729" s="219"/>
      <c r="X729" s="220">
        <f t="shared" si="87"/>
        <v>0</v>
      </c>
    </row>
    <row r="730" spans="1:55">
      <c r="B730" s="35"/>
      <c r="C730" s="38" t="s">
        <v>1461</v>
      </c>
      <c r="D730" s="36" t="str">
        <f>+D728</f>
        <v>4.1.1.4.01</v>
      </c>
      <c r="E730" s="70" t="s">
        <v>2084</v>
      </c>
      <c r="F730" s="69"/>
      <c r="G730" s="70"/>
      <c r="H730" s="70"/>
      <c r="I730" s="70"/>
      <c r="J730" s="317"/>
      <c r="K730" s="70" t="str">
        <f>+K727</f>
        <v>Usado</v>
      </c>
      <c r="L730" s="70">
        <v>0</v>
      </c>
      <c r="M730" s="70"/>
      <c r="N730" s="70"/>
      <c r="O730" s="70" t="str">
        <f t="shared" si="97"/>
        <v>ACTIVO FIJO</v>
      </c>
      <c r="P730" s="34"/>
      <c r="Q730" s="35"/>
      <c r="R730" s="35"/>
      <c r="S730" s="35"/>
      <c r="T730" s="35"/>
      <c r="U730" s="35"/>
      <c r="V730" s="35"/>
      <c r="W730" s="196">
        <v>500</v>
      </c>
      <c r="X730" s="197">
        <f t="shared" ref="X730" si="98">+L730*W730</f>
        <v>0</v>
      </c>
    </row>
    <row r="731" spans="1:55" s="94" customFormat="1">
      <c r="B731" s="93"/>
      <c r="C731" s="164" t="s">
        <v>1462</v>
      </c>
      <c r="D731" s="165" t="str">
        <f>+D124</f>
        <v>4.1.1.4.01</v>
      </c>
      <c r="E731" s="102" t="s">
        <v>2004</v>
      </c>
      <c r="F731" s="93"/>
      <c r="G731" s="92"/>
      <c r="H731" s="92"/>
      <c r="I731" s="92"/>
      <c r="J731" s="92" t="s">
        <v>937</v>
      </c>
      <c r="K731" s="92"/>
      <c r="L731" s="92">
        <v>1</v>
      </c>
      <c r="M731" s="92"/>
      <c r="N731" s="92"/>
      <c r="O731" s="92" t="str">
        <f t="shared" si="97"/>
        <v>ACTIVO FIJO</v>
      </c>
      <c r="P731" s="92"/>
      <c r="Q731" s="93"/>
      <c r="R731" s="93"/>
      <c r="S731" s="93"/>
      <c r="T731" s="93"/>
      <c r="U731" s="93"/>
      <c r="V731" s="93"/>
      <c r="W731" s="219"/>
      <c r="X731" s="220">
        <f t="shared" si="87"/>
        <v>0</v>
      </c>
    </row>
    <row r="732" spans="1:55">
      <c r="B732" s="35"/>
      <c r="C732" s="38" t="s">
        <v>1463</v>
      </c>
      <c r="D732" s="36" t="str">
        <f>+D125</f>
        <v>4.1.1.4.01</v>
      </c>
      <c r="E732" s="75" t="s">
        <v>2085</v>
      </c>
      <c r="F732" s="69" t="s">
        <v>2086</v>
      </c>
      <c r="G732" s="70"/>
      <c r="H732" s="70"/>
      <c r="I732" s="70"/>
      <c r="J732" s="317" t="s">
        <v>1949</v>
      </c>
      <c r="K732" s="70" t="str">
        <f>+K712</f>
        <v>NUEVO</v>
      </c>
      <c r="L732" s="70">
        <v>1</v>
      </c>
      <c r="M732" s="70"/>
      <c r="N732" s="70"/>
      <c r="O732" s="70" t="str">
        <f t="shared" si="97"/>
        <v>ACTIVO FIJO</v>
      </c>
      <c r="P732" s="34"/>
      <c r="Q732" s="35"/>
      <c r="R732" s="35"/>
      <c r="S732" s="35"/>
      <c r="T732" s="35"/>
      <c r="U732" s="35"/>
      <c r="V732" s="35"/>
      <c r="W732" s="196">
        <f>25*60</f>
        <v>1500</v>
      </c>
      <c r="X732" s="197">
        <f t="shared" ref="X732:X797" si="99">+L732*W732</f>
        <v>1500</v>
      </c>
    </row>
    <row r="733" spans="1:55">
      <c r="B733" s="35"/>
      <c r="C733" s="38" t="s">
        <v>1464</v>
      </c>
      <c r="D733" s="36" t="str">
        <f>+D731</f>
        <v>4.1.1.4.01</v>
      </c>
      <c r="E733" s="75" t="s">
        <v>2087</v>
      </c>
      <c r="F733" s="69" t="s">
        <v>2088</v>
      </c>
      <c r="G733" s="70"/>
      <c r="H733" s="70"/>
      <c r="I733" s="70"/>
      <c r="J733" s="317" t="s">
        <v>598</v>
      </c>
      <c r="K733" s="70" t="str">
        <f>+K713</f>
        <v>NUEVO</v>
      </c>
      <c r="L733" s="70">
        <f>1-1</f>
        <v>0</v>
      </c>
      <c r="M733" s="70"/>
      <c r="N733" s="70"/>
      <c r="O733" s="70" t="str">
        <f t="shared" si="97"/>
        <v>ACTIVO FIJO</v>
      </c>
      <c r="P733" s="34"/>
      <c r="Q733" s="35"/>
      <c r="R733" s="35"/>
      <c r="S733" s="35"/>
      <c r="T733" s="35"/>
      <c r="U733" s="35"/>
      <c r="V733" s="35"/>
      <c r="W733" s="196">
        <v>40</v>
      </c>
      <c r="X733" s="197">
        <f t="shared" si="99"/>
        <v>0</v>
      </c>
    </row>
    <row r="734" spans="1:55">
      <c r="B734" s="35"/>
      <c r="C734" s="38" t="s">
        <v>1465</v>
      </c>
      <c r="D734" s="36" t="str">
        <f>+D732</f>
        <v>4.1.1.4.01</v>
      </c>
      <c r="E734" s="75" t="str">
        <f>+E732</f>
        <v>LLAVIN</v>
      </c>
      <c r="F734" s="69" t="s">
        <v>2089</v>
      </c>
      <c r="G734" s="70"/>
      <c r="H734" s="70"/>
      <c r="I734" s="70"/>
      <c r="J734" s="317" t="str">
        <f>+J733</f>
        <v>Plata</v>
      </c>
      <c r="K734" s="70" t="str">
        <f>+K714</f>
        <v>NUEVO</v>
      </c>
      <c r="L734" s="70">
        <v>0</v>
      </c>
      <c r="M734" s="70"/>
      <c r="N734" s="70"/>
      <c r="O734" s="70" t="str">
        <f>+[1]Mayo!$J$13</f>
        <v>Sub-Direccion</v>
      </c>
      <c r="P734" s="34"/>
      <c r="Q734" s="35"/>
      <c r="R734" s="35"/>
      <c r="S734" s="35"/>
      <c r="T734" s="35"/>
      <c r="U734" s="35"/>
      <c r="V734" s="35"/>
      <c r="W734" s="196">
        <v>745</v>
      </c>
      <c r="X734" s="197">
        <f>+W734</f>
        <v>745</v>
      </c>
    </row>
    <row r="735" spans="1:55">
      <c r="B735" s="35"/>
      <c r="C735" s="38" t="s">
        <v>1466</v>
      </c>
      <c r="D735" s="36" t="str">
        <f>+D733</f>
        <v>4.1.1.4.01</v>
      </c>
      <c r="E735" s="75" t="s">
        <v>2439</v>
      </c>
      <c r="F735" s="69" t="s">
        <v>2436</v>
      </c>
      <c r="G735" s="70" t="s">
        <v>2437</v>
      </c>
      <c r="H735" s="70" t="s">
        <v>2438</v>
      </c>
      <c r="I735" s="70"/>
      <c r="J735" s="317" t="s">
        <v>937</v>
      </c>
      <c r="K735" s="70" t="str">
        <f>+K715</f>
        <v>NUEVO</v>
      </c>
      <c r="L735" s="70">
        <v>1</v>
      </c>
      <c r="M735" s="70"/>
      <c r="N735" s="70"/>
      <c r="O735" s="70" t="str">
        <f>+[1]Mayo!$J$13</f>
        <v>Sub-Direccion</v>
      </c>
      <c r="P735" s="34"/>
      <c r="Q735" s="35"/>
      <c r="R735" s="35"/>
      <c r="S735" s="35"/>
      <c r="T735" s="35"/>
      <c r="U735" s="35"/>
      <c r="V735" s="35"/>
      <c r="W735" s="196">
        <v>4000</v>
      </c>
      <c r="X735" s="197">
        <f>+W735</f>
        <v>4000</v>
      </c>
    </row>
    <row r="736" spans="1:55" ht="29.25" thickBot="1">
      <c r="B736" s="35"/>
      <c r="C736" s="38" t="s">
        <v>1482</v>
      </c>
      <c r="D736" s="36" t="str">
        <f>+D733</f>
        <v>4.1.1.4.01</v>
      </c>
      <c r="E736" s="75" t="s">
        <v>1814</v>
      </c>
      <c r="F736" s="69" t="s">
        <v>2300</v>
      </c>
      <c r="G736" s="70" t="s">
        <v>877</v>
      </c>
      <c r="H736" s="70" t="s">
        <v>2301</v>
      </c>
      <c r="I736" s="70"/>
      <c r="J736" s="317" t="str">
        <f>+J727</f>
        <v>NEGRO</v>
      </c>
      <c r="K736" s="70" t="str">
        <f>+K735</f>
        <v>NUEVO</v>
      </c>
      <c r="L736" s="70">
        <v>1</v>
      </c>
      <c r="M736" s="70"/>
      <c r="N736" s="70"/>
      <c r="O736" s="70" t="str">
        <f>+O724</f>
        <v>ACTIVO FIJO</v>
      </c>
      <c r="P736" s="34"/>
      <c r="Q736" s="35"/>
      <c r="R736" s="35"/>
      <c r="S736" s="35"/>
      <c r="T736" s="35"/>
      <c r="U736" s="35"/>
      <c r="V736" s="35"/>
      <c r="W736" s="196">
        <f>500*60</f>
        <v>30000</v>
      </c>
      <c r="X736" s="197">
        <f t="shared" si="99"/>
        <v>30000</v>
      </c>
    </row>
    <row r="737" spans="1:54" s="147" customFormat="1" ht="29.25" thickBot="1">
      <c r="A737" s="149"/>
      <c r="B737" s="148"/>
      <c r="C737" s="375" t="s">
        <v>1701</v>
      </c>
      <c r="D737" s="375"/>
      <c r="E737" s="375"/>
      <c r="F737" s="375"/>
      <c r="G737" s="375"/>
      <c r="H737" s="375"/>
      <c r="I737" s="375"/>
      <c r="J737" s="375"/>
      <c r="K737" s="375"/>
      <c r="L737" s="375"/>
      <c r="M737" s="375"/>
      <c r="N737" s="375"/>
      <c r="O737" s="375"/>
      <c r="P737" s="375"/>
      <c r="Q737" s="148"/>
      <c r="R737" s="148"/>
      <c r="S737" s="148"/>
      <c r="T737" s="148"/>
      <c r="U737" s="148"/>
      <c r="V737" s="148"/>
      <c r="W737" s="142"/>
      <c r="X737" s="143">
        <f t="shared" si="99"/>
        <v>0</v>
      </c>
      <c r="Y737" s="149"/>
      <c r="Z737" s="149"/>
      <c r="AA737" s="149"/>
      <c r="AB737" s="149"/>
      <c r="AC737" s="149"/>
      <c r="AD737" s="149"/>
      <c r="AE737" s="149"/>
      <c r="AF737" s="149"/>
      <c r="AG737" s="149"/>
      <c r="AH737" s="149"/>
      <c r="AI737" s="149"/>
      <c r="AJ737" s="149"/>
      <c r="AK737" s="149"/>
      <c r="AL737" s="149"/>
      <c r="AM737" s="149"/>
      <c r="AN737" s="149"/>
      <c r="AO737" s="149"/>
      <c r="AP737" s="149"/>
      <c r="AQ737" s="149"/>
      <c r="AR737" s="149"/>
      <c r="AS737" s="149"/>
      <c r="AT737" s="149"/>
      <c r="AU737" s="149"/>
      <c r="AV737" s="149"/>
      <c r="AW737" s="149"/>
      <c r="AX737" s="149"/>
      <c r="AY737" s="149"/>
      <c r="AZ737" s="149"/>
      <c r="BA737" s="149"/>
      <c r="BB737" s="149"/>
    </row>
    <row r="738" spans="1:54">
      <c r="B738" s="35"/>
      <c r="C738" s="38" t="s">
        <v>1483</v>
      </c>
      <c r="D738" s="36" t="str">
        <f>+D724</f>
        <v>4.1.1.4.01</v>
      </c>
      <c r="E738" s="34" t="s">
        <v>1702</v>
      </c>
      <c r="F738" s="34" t="s">
        <v>1703</v>
      </c>
      <c r="G738" s="34"/>
      <c r="H738" s="34"/>
      <c r="I738" s="34"/>
      <c r="J738" s="317" t="s">
        <v>1304</v>
      </c>
      <c r="K738" s="34" t="str">
        <f>+K724</f>
        <v>usado</v>
      </c>
      <c r="L738" s="34">
        <f>+L724</f>
        <v>1</v>
      </c>
      <c r="M738" s="34"/>
      <c r="N738" s="34"/>
      <c r="O738" s="34" t="str">
        <f>+C737</f>
        <v>Data</v>
      </c>
      <c r="P738" s="34"/>
      <c r="Q738" s="35"/>
      <c r="R738" s="35"/>
      <c r="S738" s="35"/>
      <c r="T738" s="35"/>
      <c r="U738" s="35"/>
      <c r="V738" s="35"/>
      <c r="W738" s="196">
        <v>15000</v>
      </c>
      <c r="X738" s="197">
        <f t="shared" si="99"/>
        <v>15000</v>
      </c>
    </row>
    <row r="739" spans="1:54">
      <c r="B739" s="35"/>
      <c r="C739" s="38" t="s">
        <v>1484</v>
      </c>
      <c r="D739" s="36" t="str">
        <f>+D738</f>
        <v>4.1.1.4.01</v>
      </c>
      <c r="E739" s="34" t="s">
        <v>1704</v>
      </c>
      <c r="F739" s="34" t="s">
        <v>895</v>
      </c>
      <c r="G739" s="34"/>
      <c r="H739" s="34"/>
      <c r="I739" s="34"/>
      <c r="J739" s="317" t="str">
        <f>+J722</f>
        <v>Negro</v>
      </c>
      <c r="K739" s="34" t="str">
        <f>+K738</f>
        <v>usado</v>
      </c>
      <c r="L739" s="34">
        <v>1</v>
      </c>
      <c r="M739" s="34"/>
      <c r="N739" s="34"/>
      <c r="O739" s="34" t="str">
        <f>+O738</f>
        <v>Data</v>
      </c>
      <c r="P739" s="34"/>
      <c r="Q739" s="35"/>
      <c r="R739" s="35"/>
      <c r="S739" s="35"/>
      <c r="T739" s="35"/>
      <c r="U739" s="35"/>
      <c r="V739" s="35"/>
      <c r="W739" s="196">
        <v>15000</v>
      </c>
      <c r="X739" s="197">
        <f t="shared" si="99"/>
        <v>15000</v>
      </c>
    </row>
    <row r="740" spans="1:54">
      <c r="B740" s="35"/>
      <c r="C740" s="38" t="s">
        <v>1485</v>
      </c>
      <c r="D740" s="36" t="str">
        <f t="shared" ref="D740:D756" si="100">+D738</f>
        <v>4.1.1.4.01</v>
      </c>
      <c r="E740" s="34" t="s">
        <v>393</v>
      </c>
      <c r="F740" s="34" t="s">
        <v>1705</v>
      </c>
      <c r="G740" s="34" t="s">
        <v>1706</v>
      </c>
      <c r="H740" s="34"/>
      <c r="I740" s="34"/>
      <c r="J740" s="317" t="s">
        <v>562</v>
      </c>
      <c r="K740" s="34" t="str">
        <f>+K738</f>
        <v>usado</v>
      </c>
      <c r="L740" s="34">
        <v>1</v>
      </c>
      <c r="M740" s="34"/>
      <c r="N740" s="34"/>
      <c r="O740" s="34" t="str">
        <f>+O739</f>
        <v>Data</v>
      </c>
      <c r="P740" s="34"/>
      <c r="Q740" s="35"/>
      <c r="R740" s="35"/>
      <c r="S740" s="35"/>
      <c r="T740" s="35"/>
      <c r="U740" s="35"/>
      <c r="V740" s="35"/>
      <c r="W740" s="196">
        <f>400*60</f>
        <v>24000</v>
      </c>
      <c r="X740" s="197">
        <f t="shared" si="99"/>
        <v>24000</v>
      </c>
    </row>
    <row r="741" spans="1:54">
      <c r="B741" s="35"/>
      <c r="C741" s="38" t="s">
        <v>1486</v>
      </c>
      <c r="D741" s="36" t="str">
        <f t="shared" si="100"/>
        <v>4.1.1.4.01</v>
      </c>
      <c r="E741" s="34" t="s">
        <v>896</v>
      </c>
      <c r="F741" s="34" t="s">
        <v>1189</v>
      </c>
      <c r="G741" s="34"/>
      <c r="H741" s="34"/>
      <c r="I741" s="34"/>
      <c r="J741" s="317" t="str">
        <f>+J739</f>
        <v>Negro</v>
      </c>
      <c r="K741" s="34" t="str">
        <f>+K739</f>
        <v>usado</v>
      </c>
      <c r="L741" s="34">
        <f>+L739</f>
        <v>1</v>
      </c>
      <c r="M741" s="34"/>
      <c r="N741" s="34"/>
      <c r="O741" s="34" t="str">
        <f>+O738</f>
        <v>Data</v>
      </c>
      <c r="P741" s="34"/>
      <c r="Q741" s="35"/>
      <c r="R741" s="35"/>
      <c r="S741" s="35"/>
      <c r="T741" s="35"/>
      <c r="U741" s="35"/>
      <c r="V741" s="35"/>
      <c r="W741" s="196">
        <v>1200</v>
      </c>
      <c r="X741" s="197">
        <f t="shared" si="99"/>
        <v>1200</v>
      </c>
    </row>
    <row r="742" spans="1:54">
      <c r="B742" s="35"/>
      <c r="C742" s="38" t="s">
        <v>1487</v>
      </c>
      <c r="D742" s="36" t="str">
        <f>+D434</f>
        <v>4.1.1.4.01</v>
      </c>
      <c r="E742" s="34" t="s">
        <v>496</v>
      </c>
      <c r="F742" s="34" t="s">
        <v>1129</v>
      </c>
      <c r="G742" s="34"/>
      <c r="H742" s="34"/>
      <c r="I742" s="34"/>
      <c r="J742" s="317" t="str">
        <f>+J741</f>
        <v>Negro</v>
      </c>
      <c r="K742" s="34" t="str">
        <f>+K740</f>
        <v>usado</v>
      </c>
      <c r="L742" s="34">
        <v>1</v>
      </c>
      <c r="M742" s="34"/>
      <c r="N742" s="34"/>
      <c r="O742" s="34" t="str">
        <f>+O741</f>
        <v>Data</v>
      </c>
      <c r="P742" s="34"/>
      <c r="Q742" s="35"/>
      <c r="R742" s="35"/>
      <c r="S742" s="35"/>
      <c r="T742" s="35"/>
      <c r="U742" s="35"/>
      <c r="V742" s="35"/>
      <c r="W742" s="196">
        <v>1000</v>
      </c>
      <c r="X742" s="197">
        <f t="shared" si="99"/>
        <v>1000</v>
      </c>
    </row>
    <row r="743" spans="1:54">
      <c r="B743" s="35"/>
      <c r="C743" s="38" t="s">
        <v>1488</v>
      </c>
      <c r="D743" s="36" t="str">
        <f t="shared" si="100"/>
        <v>4.1.1.4.01</v>
      </c>
      <c r="E743" s="34" t="s">
        <v>453</v>
      </c>
      <c r="F743" s="34" t="str">
        <f>+F742</f>
        <v>LENOVO</v>
      </c>
      <c r="G743" s="34"/>
      <c r="H743" s="34"/>
      <c r="I743" s="34"/>
      <c r="J743" s="317" t="str">
        <f>+J741</f>
        <v>Negro</v>
      </c>
      <c r="K743" s="34" t="str">
        <f>+K740</f>
        <v>usado</v>
      </c>
      <c r="L743" s="34">
        <v>1</v>
      </c>
      <c r="M743" s="34"/>
      <c r="N743" s="34"/>
      <c r="O743" s="34" t="str">
        <f>+O740</f>
        <v>Data</v>
      </c>
      <c r="P743" s="34"/>
      <c r="Q743" s="35"/>
      <c r="R743" s="35"/>
      <c r="S743" s="35"/>
      <c r="T743" s="35"/>
      <c r="U743" s="35"/>
      <c r="V743" s="35"/>
      <c r="W743" s="196">
        <v>1000</v>
      </c>
      <c r="X743" s="197">
        <f t="shared" si="99"/>
        <v>1000</v>
      </c>
    </row>
    <row r="744" spans="1:54">
      <c r="B744" s="35"/>
      <c r="C744" s="38" t="s">
        <v>1489</v>
      </c>
      <c r="D744" s="36" t="str">
        <f>+D743</f>
        <v>4.1.1.4.01</v>
      </c>
      <c r="E744" s="34" t="s">
        <v>1707</v>
      </c>
      <c r="F744" s="34" t="s">
        <v>667</v>
      </c>
      <c r="G744" s="34"/>
      <c r="H744" s="34"/>
      <c r="I744" s="34"/>
      <c r="J744" s="317" t="str">
        <f>+J742</f>
        <v>Negro</v>
      </c>
      <c r="K744" s="34" t="str">
        <f>+K742</f>
        <v>usado</v>
      </c>
      <c r="L744" s="34">
        <v>1</v>
      </c>
      <c r="M744" s="34"/>
      <c r="N744" s="34"/>
      <c r="O744" s="34" t="str">
        <f t="shared" ref="O744:O756" si="101">+O741</f>
        <v>Data</v>
      </c>
      <c r="P744" s="34"/>
      <c r="Q744" s="35"/>
      <c r="R744" s="35"/>
      <c r="S744" s="35"/>
      <c r="T744" s="35"/>
      <c r="U744" s="35"/>
      <c r="V744" s="35"/>
      <c r="W744" s="196">
        <v>1750</v>
      </c>
      <c r="X744" s="197">
        <f t="shared" si="99"/>
        <v>1750</v>
      </c>
    </row>
    <row r="745" spans="1:54">
      <c r="B745" s="35"/>
      <c r="C745" s="38" t="s">
        <v>1490</v>
      </c>
      <c r="D745" s="36" t="str">
        <f t="shared" si="100"/>
        <v>4.1.1.4.01</v>
      </c>
      <c r="E745" s="34" t="str">
        <f>+E740</f>
        <v>Impresora</v>
      </c>
      <c r="F745" s="34" t="s">
        <v>497</v>
      </c>
      <c r="G745" s="34" t="s">
        <v>1708</v>
      </c>
      <c r="H745" s="34"/>
      <c r="I745" s="34"/>
      <c r="J745" s="317" t="str">
        <f>+J740</f>
        <v>Gris</v>
      </c>
      <c r="K745" s="34" t="str">
        <f>+K740</f>
        <v>usado</v>
      </c>
      <c r="L745" s="34">
        <v>1</v>
      </c>
      <c r="M745" s="34"/>
      <c r="N745" s="34"/>
      <c r="O745" s="34" t="str">
        <f t="shared" si="101"/>
        <v>Data</v>
      </c>
      <c r="P745" s="34"/>
      <c r="Q745" s="35"/>
      <c r="R745" s="35"/>
      <c r="S745" s="35"/>
      <c r="T745" s="35"/>
      <c r="U745" s="35"/>
      <c r="V745" s="35"/>
      <c r="W745" s="196">
        <v>5000</v>
      </c>
      <c r="X745" s="197">
        <f t="shared" si="99"/>
        <v>5000</v>
      </c>
    </row>
    <row r="746" spans="1:54">
      <c r="B746" s="35"/>
      <c r="C746" s="38" t="s">
        <v>1491</v>
      </c>
      <c r="D746" s="36" t="str">
        <f t="shared" si="100"/>
        <v>4.1.1.4.01</v>
      </c>
      <c r="E746" s="34" t="s">
        <v>1709</v>
      </c>
      <c r="F746" s="34"/>
      <c r="G746" s="34"/>
      <c r="H746" s="34"/>
      <c r="I746" s="34"/>
      <c r="J746" s="317" t="s">
        <v>666</v>
      </c>
      <c r="K746" s="34" t="str">
        <f t="shared" ref="K746:K756" si="102">+K741</f>
        <v>usado</v>
      </c>
      <c r="L746" s="34">
        <v>1</v>
      </c>
      <c r="M746" s="34"/>
      <c r="N746" s="34"/>
      <c r="O746" s="34" t="str">
        <f t="shared" si="101"/>
        <v>Data</v>
      </c>
      <c r="P746" s="34"/>
      <c r="Q746" s="35"/>
      <c r="R746" s="35"/>
      <c r="S746" s="35"/>
      <c r="T746" s="35"/>
      <c r="U746" s="35"/>
      <c r="V746" s="35"/>
      <c r="W746" s="196">
        <v>1000</v>
      </c>
      <c r="X746" s="197">
        <f t="shared" si="99"/>
        <v>1000</v>
      </c>
    </row>
    <row r="747" spans="1:54">
      <c r="B747" s="35"/>
      <c r="C747" s="38" t="s">
        <v>1492</v>
      </c>
      <c r="D747" s="36" t="str">
        <f>+D124</f>
        <v>4.1.1.4.01</v>
      </c>
      <c r="E747" s="34" t="s">
        <v>1710</v>
      </c>
      <c r="F747" s="34"/>
      <c r="G747" s="34"/>
      <c r="H747" s="34"/>
      <c r="I747" s="34"/>
      <c r="J747" s="317" t="str">
        <f>+J746</f>
        <v>azul</v>
      </c>
      <c r="K747" s="34" t="str">
        <f t="shared" si="102"/>
        <v>usado</v>
      </c>
      <c r="L747" s="34">
        <v>2</v>
      </c>
      <c r="M747" s="34"/>
      <c r="N747" s="34"/>
      <c r="O747" s="34" t="str">
        <f t="shared" si="101"/>
        <v>Data</v>
      </c>
      <c r="P747" s="34"/>
      <c r="Q747" s="35"/>
      <c r="R747" s="35"/>
      <c r="S747" s="35"/>
      <c r="T747" s="35"/>
      <c r="U747" s="35"/>
      <c r="V747" s="35"/>
      <c r="W747" s="196">
        <v>1850</v>
      </c>
      <c r="X747" s="197">
        <f t="shared" si="99"/>
        <v>3700</v>
      </c>
    </row>
    <row r="748" spans="1:54">
      <c r="B748" s="35"/>
      <c r="C748" s="38" t="s">
        <v>1493</v>
      </c>
      <c r="D748" s="36" t="str">
        <f t="shared" si="100"/>
        <v>4.1.1.4.01</v>
      </c>
      <c r="E748" s="34" t="s">
        <v>1711</v>
      </c>
      <c r="F748" s="34"/>
      <c r="G748" s="34"/>
      <c r="H748" s="34"/>
      <c r="I748" s="34"/>
      <c r="J748" s="317" t="s">
        <v>1712</v>
      </c>
      <c r="K748" s="34" t="str">
        <f t="shared" si="102"/>
        <v>usado</v>
      </c>
      <c r="L748" s="34">
        <v>1</v>
      </c>
      <c r="M748" s="34"/>
      <c r="N748" s="34"/>
      <c r="O748" s="34" t="str">
        <f t="shared" si="101"/>
        <v>Data</v>
      </c>
      <c r="P748" s="34"/>
      <c r="Q748" s="35"/>
      <c r="R748" s="35"/>
      <c r="S748" s="35"/>
      <c r="T748" s="35"/>
      <c r="U748" s="35"/>
      <c r="V748" s="35"/>
      <c r="W748" s="196">
        <v>750</v>
      </c>
      <c r="X748" s="197">
        <f t="shared" si="99"/>
        <v>750</v>
      </c>
    </row>
    <row r="749" spans="1:54">
      <c r="B749" s="35"/>
      <c r="C749" s="38" t="s">
        <v>1494</v>
      </c>
      <c r="D749" s="36" t="str">
        <f>+D748</f>
        <v>4.1.1.4.01</v>
      </c>
      <c r="E749" s="34" t="s">
        <v>1713</v>
      </c>
      <c r="F749" s="34"/>
      <c r="G749" s="34"/>
      <c r="H749" s="34"/>
      <c r="I749" s="34"/>
      <c r="J749" s="317" t="s">
        <v>1253</v>
      </c>
      <c r="K749" s="34" t="str">
        <f t="shared" si="102"/>
        <v>usado</v>
      </c>
      <c r="L749" s="34">
        <v>1</v>
      </c>
      <c r="M749" s="34"/>
      <c r="N749" s="34"/>
      <c r="O749" s="34" t="str">
        <f t="shared" si="101"/>
        <v>Data</v>
      </c>
      <c r="P749" s="34"/>
      <c r="Q749" s="35"/>
      <c r="R749" s="35"/>
      <c r="S749" s="35"/>
      <c r="T749" s="35"/>
      <c r="U749" s="35"/>
      <c r="V749" s="35"/>
      <c r="W749" s="196">
        <v>2100</v>
      </c>
      <c r="X749" s="197">
        <f t="shared" si="99"/>
        <v>2100</v>
      </c>
    </row>
    <row r="750" spans="1:54">
      <c r="B750" s="35"/>
      <c r="C750" s="38" t="s">
        <v>1495</v>
      </c>
      <c r="D750" s="36" t="str">
        <f t="shared" si="100"/>
        <v>4.1.1.4.01</v>
      </c>
      <c r="E750" s="34" t="s">
        <v>1243</v>
      </c>
      <c r="F750" s="34"/>
      <c r="G750" s="34"/>
      <c r="H750" s="34"/>
      <c r="I750" s="34"/>
      <c r="J750" s="317" t="str">
        <f>+J749</f>
        <v>Madera</v>
      </c>
      <c r="K750" s="34" t="str">
        <f t="shared" si="102"/>
        <v>usado</v>
      </c>
      <c r="L750" s="34">
        <v>1</v>
      </c>
      <c r="M750" s="34"/>
      <c r="N750" s="34"/>
      <c r="O750" s="34" t="str">
        <f t="shared" si="101"/>
        <v>Data</v>
      </c>
      <c r="P750" s="34"/>
      <c r="Q750" s="35"/>
      <c r="R750" s="35"/>
      <c r="S750" s="35"/>
      <c r="T750" s="35"/>
      <c r="U750" s="35"/>
      <c r="V750" s="35"/>
      <c r="W750" s="196">
        <v>3000</v>
      </c>
      <c r="X750" s="197">
        <f t="shared" si="99"/>
        <v>3000</v>
      </c>
    </row>
    <row r="751" spans="1:54">
      <c r="B751" s="35"/>
      <c r="C751" s="38" t="s">
        <v>1496</v>
      </c>
      <c r="D751" s="36" t="str">
        <f t="shared" si="100"/>
        <v>4.1.1.4.01</v>
      </c>
      <c r="E751" s="34" t="s">
        <v>1714</v>
      </c>
      <c r="F751" s="34"/>
      <c r="G751" s="34"/>
      <c r="H751" s="34"/>
      <c r="I751" s="34"/>
      <c r="J751" s="317" t="str">
        <f>+J738</f>
        <v>Crema</v>
      </c>
      <c r="K751" s="34" t="str">
        <f t="shared" si="102"/>
        <v>usado</v>
      </c>
      <c r="L751" s="34">
        <v>1</v>
      </c>
      <c r="M751" s="34"/>
      <c r="N751" s="34"/>
      <c r="O751" s="34" t="str">
        <f t="shared" si="101"/>
        <v>Data</v>
      </c>
      <c r="P751" s="34"/>
      <c r="Q751" s="35"/>
      <c r="R751" s="35"/>
      <c r="S751" s="35"/>
      <c r="T751" s="35"/>
      <c r="U751" s="35"/>
      <c r="V751" s="35"/>
      <c r="W751" s="196">
        <v>2500</v>
      </c>
      <c r="X751" s="197">
        <f t="shared" si="99"/>
        <v>2500</v>
      </c>
    </row>
    <row r="752" spans="1:54">
      <c r="B752" s="35"/>
      <c r="C752" s="38" t="s">
        <v>1497</v>
      </c>
      <c r="D752" s="36" t="str">
        <f t="shared" si="100"/>
        <v>4.1.1.4.01</v>
      </c>
      <c r="E752" s="34" t="s">
        <v>1714</v>
      </c>
      <c r="F752" s="34"/>
      <c r="G752" s="34"/>
      <c r="H752" s="34"/>
      <c r="I752" s="34"/>
      <c r="J752" s="317" t="str">
        <f>+J742</f>
        <v>Negro</v>
      </c>
      <c r="K752" s="34" t="str">
        <f t="shared" si="102"/>
        <v>usado</v>
      </c>
      <c r="L752" s="34">
        <v>2</v>
      </c>
      <c r="M752" s="34"/>
      <c r="N752" s="34"/>
      <c r="O752" s="34" t="str">
        <f t="shared" si="101"/>
        <v>Data</v>
      </c>
      <c r="P752" s="34"/>
      <c r="Q752" s="35"/>
      <c r="R752" s="35"/>
      <c r="S752" s="35"/>
      <c r="T752" s="35"/>
      <c r="U752" s="35"/>
      <c r="V752" s="35"/>
      <c r="W752" s="196">
        <v>2500</v>
      </c>
      <c r="X752" s="197">
        <f t="shared" si="99"/>
        <v>5000</v>
      </c>
    </row>
    <row r="753" spans="1:54">
      <c r="B753" s="35"/>
      <c r="C753" s="38" t="s">
        <v>1498</v>
      </c>
      <c r="D753" s="36" t="str">
        <f>+D752</f>
        <v>4.1.1.4.01</v>
      </c>
      <c r="E753" s="34" t="s">
        <v>1715</v>
      </c>
      <c r="F753" s="34" t="s">
        <v>1210</v>
      </c>
      <c r="G753" s="34"/>
      <c r="H753" s="34"/>
      <c r="I753" s="34"/>
      <c r="J753" s="317" t="s">
        <v>666</v>
      </c>
      <c r="K753" s="34" t="str">
        <f t="shared" si="102"/>
        <v>usado</v>
      </c>
      <c r="L753" s="34">
        <v>1</v>
      </c>
      <c r="M753" s="34"/>
      <c r="N753" s="34"/>
      <c r="O753" s="34" t="str">
        <f t="shared" si="101"/>
        <v>Data</v>
      </c>
      <c r="P753" s="34"/>
      <c r="Q753" s="35"/>
      <c r="R753" s="35"/>
      <c r="S753" s="35"/>
      <c r="T753" s="35"/>
      <c r="U753" s="35"/>
      <c r="V753" s="35"/>
      <c r="W753" s="196">
        <v>10000</v>
      </c>
      <c r="X753" s="197">
        <f t="shared" si="99"/>
        <v>10000</v>
      </c>
    </row>
    <row r="754" spans="1:54">
      <c r="B754" s="35"/>
      <c r="C754" s="38" t="s">
        <v>1499</v>
      </c>
      <c r="D754" s="36" t="str">
        <f t="shared" si="100"/>
        <v>4.1.1.4.01</v>
      </c>
      <c r="E754" s="36" t="s">
        <v>1716</v>
      </c>
      <c r="F754" s="34" t="s">
        <v>1717</v>
      </c>
      <c r="G754" s="34"/>
      <c r="H754" s="34"/>
      <c r="I754" s="34"/>
      <c r="J754" s="317" t="str">
        <f>+J741</f>
        <v>Negro</v>
      </c>
      <c r="K754" s="34" t="str">
        <f t="shared" si="102"/>
        <v>usado</v>
      </c>
      <c r="L754" s="34">
        <v>1</v>
      </c>
      <c r="M754" s="35"/>
      <c r="N754" s="35"/>
      <c r="O754" s="34" t="str">
        <f t="shared" si="101"/>
        <v>Data</v>
      </c>
      <c r="P754" s="34"/>
      <c r="Q754" s="35"/>
      <c r="R754" s="35"/>
      <c r="S754" s="35"/>
      <c r="T754" s="35"/>
      <c r="U754" s="35"/>
      <c r="V754" s="35"/>
      <c r="W754" s="196">
        <v>6000</v>
      </c>
      <c r="X754" s="197">
        <f t="shared" si="99"/>
        <v>6000</v>
      </c>
    </row>
    <row r="755" spans="1:54">
      <c r="B755" s="35"/>
      <c r="C755" s="38" t="s">
        <v>1500</v>
      </c>
      <c r="D755" s="36" t="str">
        <f>+D753</f>
        <v>4.1.1.4.01</v>
      </c>
      <c r="E755" s="36" t="s">
        <v>1718</v>
      </c>
      <c r="F755" s="34" t="s">
        <v>1617</v>
      </c>
      <c r="G755" s="34"/>
      <c r="H755" s="34"/>
      <c r="I755" s="34"/>
      <c r="J755" s="317" t="str">
        <f>+J752</f>
        <v>Negro</v>
      </c>
      <c r="K755" s="34" t="str">
        <f t="shared" si="102"/>
        <v>usado</v>
      </c>
      <c r="L755" s="34">
        <v>1</v>
      </c>
      <c r="M755" s="35"/>
      <c r="N755" s="35"/>
      <c r="O755" s="34" t="str">
        <f t="shared" si="101"/>
        <v>Data</v>
      </c>
      <c r="P755" s="34"/>
      <c r="Q755" s="35"/>
      <c r="R755" s="35"/>
      <c r="S755" s="35"/>
      <c r="T755" s="35"/>
      <c r="U755" s="35"/>
      <c r="V755" s="35"/>
      <c r="W755" s="196">
        <v>2000</v>
      </c>
      <c r="X755" s="197">
        <f t="shared" si="99"/>
        <v>2000</v>
      </c>
    </row>
    <row r="756" spans="1:54">
      <c r="B756" s="35"/>
      <c r="C756" s="38" t="s">
        <v>1501</v>
      </c>
      <c r="D756" s="36" t="str">
        <f t="shared" si="100"/>
        <v>4.1.1.4.01</v>
      </c>
      <c r="E756" s="36" t="s">
        <v>1719</v>
      </c>
      <c r="F756" s="34" t="s">
        <v>1721</v>
      </c>
      <c r="G756" s="34" t="s">
        <v>1720</v>
      </c>
      <c r="H756" s="34"/>
      <c r="I756" s="34"/>
      <c r="J756" s="317" t="str">
        <f>+J754</f>
        <v>Negro</v>
      </c>
      <c r="K756" s="34" t="str">
        <f t="shared" si="102"/>
        <v>usado</v>
      </c>
      <c r="L756" s="34">
        <v>1</v>
      </c>
      <c r="M756" s="35"/>
      <c r="N756" s="35"/>
      <c r="O756" s="34" t="str">
        <f t="shared" si="101"/>
        <v>Data</v>
      </c>
      <c r="P756" s="34"/>
      <c r="Q756" s="35"/>
      <c r="R756" s="35"/>
      <c r="S756" s="35"/>
      <c r="T756" s="35"/>
      <c r="U756" s="35"/>
      <c r="V756" s="35"/>
      <c r="W756" s="196">
        <f>320*60</f>
        <v>19200</v>
      </c>
      <c r="X756" s="197">
        <f t="shared" si="99"/>
        <v>19200</v>
      </c>
    </row>
    <row r="757" spans="1:54" ht="29.25" customHeight="1" thickBot="1">
      <c r="B757" s="35"/>
      <c r="C757" s="38" t="s">
        <v>1502</v>
      </c>
      <c r="D757" s="36" t="str">
        <f>+D755</f>
        <v>4.1.1.4.01</v>
      </c>
      <c r="E757" s="36" t="str">
        <f>+E755</f>
        <v>Telefono</v>
      </c>
      <c r="F757" s="34" t="s">
        <v>1722</v>
      </c>
      <c r="G757" s="34"/>
      <c r="H757" s="34"/>
      <c r="I757" s="34"/>
      <c r="J757" s="317" t="str">
        <f>+J755</f>
        <v>Negro</v>
      </c>
      <c r="K757" s="34" t="str">
        <f>+K752</f>
        <v>usado</v>
      </c>
      <c r="L757" s="34">
        <v>1</v>
      </c>
      <c r="M757" s="35"/>
      <c r="N757" s="35"/>
      <c r="O757" s="34" t="str">
        <f>+O754</f>
        <v>Data</v>
      </c>
      <c r="P757" s="34"/>
      <c r="Q757" s="35"/>
      <c r="R757" s="35"/>
      <c r="S757" s="35"/>
      <c r="T757" s="35"/>
      <c r="U757" s="35"/>
      <c r="V757" s="35"/>
      <c r="W757" s="196">
        <v>1000</v>
      </c>
      <c r="X757" s="197">
        <f t="shared" si="99"/>
        <v>1000</v>
      </c>
    </row>
    <row r="758" spans="1:54" s="147" customFormat="1" ht="23.25" customHeight="1" thickBot="1">
      <c r="A758" s="149"/>
      <c r="B758" s="148"/>
      <c r="C758" s="375" t="s">
        <v>1753</v>
      </c>
      <c r="D758" s="375"/>
      <c r="E758" s="375"/>
      <c r="F758" s="375"/>
      <c r="G758" s="375"/>
      <c r="H758" s="375"/>
      <c r="I758" s="375"/>
      <c r="J758" s="375"/>
      <c r="K758" s="375"/>
      <c r="L758" s="375"/>
      <c r="M758" s="375"/>
      <c r="N758" s="375"/>
      <c r="O758" s="375"/>
      <c r="P758" s="375"/>
      <c r="Q758" s="148"/>
      <c r="R758" s="148"/>
      <c r="S758" s="148"/>
      <c r="T758" s="148"/>
      <c r="U758" s="148"/>
      <c r="V758" s="148"/>
      <c r="W758" s="142"/>
      <c r="X758" s="143">
        <f t="shared" si="99"/>
        <v>0</v>
      </c>
      <c r="Y758" s="149"/>
      <c r="Z758" s="149"/>
      <c r="AA758" s="149"/>
      <c r="AB758" s="149"/>
      <c r="AC758" s="149"/>
      <c r="AD758" s="149"/>
      <c r="AE758" s="149"/>
      <c r="AF758" s="149"/>
      <c r="AG758" s="149"/>
      <c r="AH758" s="149"/>
      <c r="AI758" s="149"/>
      <c r="AJ758" s="149"/>
      <c r="AK758" s="149"/>
      <c r="AL758" s="149"/>
      <c r="AM758" s="149"/>
      <c r="AN758" s="149"/>
      <c r="AO758" s="149"/>
      <c r="AP758" s="149"/>
      <c r="AQ758" s="149"/>
      <c r="AR758" s="149"/>
      <c r="AS758" s="149"/>
      <c r="AT758" s="149"/>
      <c r="AU758" s="149"/>
      <c r="AV758" s="149"/>
      <c r="AW758" s="149"/>
      <c r="AX758" s="149"/>
      <c r="AY758" s="149"/>
      <c r="AZ758" s="149"/>
      <c r="BA758" s="149"/>
      <c r="BB758" s="149"/>
    </row>
    <row r="759" spans="1:54" s="56" customFormat="1" ht="29.25" thickBot="1">
      <c r="A759"/>
      <c r="B759" s="35"/>
      <c r="C759" s="38" t="s">
        <v>1503</v>
      </c>
      <c r="D759" s="36" t="str">
        <f t="shared" ref="D759:D767" si="103">+D757</f>
        <v>4.1.1.4.01</v>
      </c>
      <c r="E759" s="34" t="str">
        <f>+E738</f>
        <v>Archivo de gabetas</v>
      </c>
      <c r="F759" s="34" t="str">
        <f>+F738</f>
        <v>IBK SP</v>
      </c>
      <c r="G759" s="34"/>
      <c r="H759" s="34"/>
      <c r="I759" s="34"/>
      <c r="J759" s="317" t="str">
        <f>+J738</f>
        <v>Crema</v>
      </c>
      <c r="K759" s="34" t="str">
        <f>+K738</f>
        <v>usado</v>
      </c>
      <c r="L759" s="34">
        <f>+L738</f>
        <v>1</v>
      </c>
      <c r="M759" s="34"/>
      <c r="N759" s="34"/>
      <c r="O759" s="34" t="str">
        <f>+C758</f>
        <v>MANTENIMIENTO</v>
      </c>
      <c r="P759" s="34"/>
      <c r="Q759" s="35"/>
      <c r="R759" s="35"/>
      <c r="S759" s="35"/>
      <c r="T759" s="35"/>
      <c r="U759" s="35"/>
      <c r="V759" s="35"/>
      <c r="W759" s="196">
        <v>13000</v>
      </c>
      <c r="X759" s="197">
        <f t="shared" si="99"/>
        <v>13000</v>
      </c>
      <c r="Y759"/>
      <c r="Z759"/>
      <c r="AA759"/>
      <c r="AB759"/>
      <c r="AC759"/>
      <c r="AD759"/>
      <c r="AE759"/>
      <c r="AF759"/>
      <c r="AG759"/>
      <c r="AH759"/>
      <c r="AI759"/>
      <c r="AJ759"/>
      <c r="AK759"/>
      <c r="AL759"/>
      <c r="AM759"/>
      <c r="AN759"/>
      <c r="AO759"/>
      <c r="AP759"/>
      <c r="AQ759"/>
      <c r="AR759"/>
      <c r="AS759"/>
      <c r="AT759"/>
      <c r="AU759"/>
      <c r="AV759"/>
      <c r="AW759"/>
      <c r="AX759"/>
      <c r="AY759"/>
      <c r="AZ759"/>
      <c r="BA759"/>
      <c r="BB759"/>
    </row>
    <row r="760" spans="1:54" s="56" customFormat="1" ht="29.25" thickBot="1">
      <c r="A760"/>
      <c r="B760" s="35"/>
      <c r="C760" s="38" t="s">
        <v>1504</v>
      </c>
      <c r="D760" s="36" t="str">
        <f>+D754</f>
        <v>4.1.1.4.01</v>
      </c>
      <c r="E760" s="34" t="str">
        <f>+E753</f>
        <v xml:space="preserve">Tramo </v>
      </c>
      <c r="F760" s="34" t="str">
        <f>+F753</f>
        <v>METRO MAX</v>
      </c>
      <c r="G760" s="34"/>
      <c r="H760" s="34"/>
      <c r="I760" s="34"/>
      <c r="J760" s="317" t="s">
        <v>666</v>
      </c>
      <c r="K760" s="34" t="str">
        <f>+K759</f>
        <v>usado</v>
      </c>
      <c r="L760" s="34">
        <v>1</v>
      </c>
      <c r="M760" s="34"/>
      <c r="N760" s="34"/>
      <c r="O760" s="34" t="str">
        <f>+C758</f>
        <v>MANTENIMIENTO</v>
      </c>
      <c r="P760" s="34"/>
      <c r="Q760" s="35"/>
      <c r="R760" s="35"/>
      <c r="S760" s="35"/>
      <c r="T760" s="35"/>
      <c r="U760" s="35"/>
      <c r="V760" s="35"/>
      <c r="W760" s="196">
        <v>10000</v>
      </c>
      <c r="X760" s="197">
        <f t="shared" si="99"/>
        <v>10000</v>
      </c>
      <c r="Y760"/>
      <c r="Z760"/>
      <c r="AA760"/>
      <c r="AB760"/>
      <c r="AC760"/>
      <c r="AD760"/>
      <c r="AE760"/>
      <c r="AF760"/>
      <c r="AG760"/>
      <c r="AH760"/>
      <c r="AI760"/>
      <c r="AJ760"/>
      <c r="AK760"/>
      <c r="AL760"/>
      <c r="AM760"/>
      <c r="AN760"/>
      <c r="AO760"/>
      <c r="AP760"/>
      <c r="AQ760"/>
      <c r="AR760"/>
      <c r="AS760"/>
      <c r="AT760"/>
      <c r="AU760"/>
      <c r="AV760"/>
      <c r="AW760"/>
      <c r="AX760"/>
      <c r="AY760"/>
      <c r="AZ760"/>
      <c r="BA760"/>
      <c r="BB760"/>
    </row>
    <row r="761" spans="1:54" s="56" customFormat="1" ht="29.25" thickBot="1">
      <c r="A761"/>
      <c r="B761" s="35"/>
      <c r="C761" s="38" t="s">
        <v>1505</v>
      </c>
      <c r="D761" s="36" t="str">
        <f>+D447</f>
        <v>4.1.1.4.01</v>
      </c>
      <c r="E761" s="34" t="s">
        <v>403</v>
      </c>
      <c r="F761" s="34" t="s">
        <v>1754</v>
      </c>
      <c r="G761" s="34"/>
      <c r="H761" s="34"/>
      <c r="I761" s="34"/>
      <c r="J761" s="317" t="s">
        <v>402</v>
      </c>
      <c r="K761" s="34" t="str">
        <f>+K760</f>
        <v>usado</v>
      </c>
      <c r="L761" s="34">
        <v>1</v>
      </c>
      <c r="M761" s="34"/>
      <c r="N761" s="34"/>
      <c r="O761" s="34" t="str">
        <f>+C758</f>
        <v>MANTENIMIENTO</v>
      </c>
      <c r="P761" s="34"/>
      <c r="Q761" s="35"/>
      <c r="R761" s="35"/>
      <c r="S761" s="35"/>
      <c r="T761" s="35"/>
      <c r="U761" s="35"/>
      <c r="V761" s="35"/>
      <c r="W761" s="196">
        <v>1000</v>
      </c>
      <c r="X761" s="197">
        <f t="shared" si="99"/>
        <v>1000</v>
      </c>
      <c r="Y761"/>
      <c r="Z761"/>
      <c r="AA761"/>
      <c r="AB761"/>
      <c r="AC761"/>
      <c r="AD761"/>
      <c r="AE761"/>
      <c r="AF761"/>
      <c r="AG761"/>
      <c r="AH761"/>
      <c r="AI761"/>
      <c r="AJ761"/>
      <c r="AK761"/>
      <c r="AL761"/>
      <c r="AM761"/>
      <c r="AN761"/>
      <c r="AO761"/>
      <c r="AP761"/>
      <c r="AQ761"/>
      <c r="AR761"/>
      <c r="AS761"/>
      <c r="AT761"/>
      <c r="AU761"/>
      <c r="AV761"/>
      <c r="AW761"/>
      <c r="AX761"/>
      <c r="AY761"/>
      <c r="AZ761"/>
      <c r="BA761"/>
      <c r="BB761"/>
    </row>
    <row r="762" spans="1:54" s="56" customFormat="1" ht="29.25" thickBot="1">
      <c r="A762"/>
      <c r="B762" s="35"/>
      <c r="C762" s="38" t="s">
        <v>1506</v>
      </c>
      <c r="D762" s="36" t="str">
        <f t="shared" si="103"/>
        <v>4.1.1.4.01</v>
      </c>
      <c r="E762" s="34" t="s">
        <v>1755</v>
      </c>
      <c r="F762" s="34"/>
      <c r="G762" s="34"/>
      <c r="H762" s="34"/>
      <c r="I762" s="34"/>
      <c r="J762" s="317" t="s">
        <v>1664</v>
      </c>
      <c r="K762" s="34" t="str">
        <f>+K761</f>
        <v>usado</v>
      </c>
      <c r="L762" s="34">
        <f>+L760</f>
        <v>1</v>
      </c>
      <c r="M762" s="34"/>
      <c r="N762" s="34"/>
      <c r="O762" s="34" t="str">
        <f>+O760</f>
        <v>MANTENIMIENTO</v>
      </c>
      <c r="P762" s="34"/>
      <c r="Q762" s="35"/>
      <c r="R762" s="35"/>
      <c r="S762" s="35"/>
      <c r="T762" s="35"/>
      <c r="U762" s="35"/>
      <c r="V762" s="35"/>
      <c r="W762" s="196">
        <v>12000</v>
      </c>
      <c r="X762" s="197">
        <f t="shared" si="99"/>
        <v>12000</v>
      </c>
      <c r="Y762"/>
      <c r="Z762"/>
      <c r="AA762"/>
      <c r="AB762"/>
      <c r="AC762"/>
      <c r="AD762"/>
      <c r="AE762"/>
      <c r="AF762"/>
      <c r="AG762"/>
      <c r="AH762"/>
      <c r="AI762"/>
      <c r="AJ762"/>
      <c r="AK762"/>
      <c r="AL762"/>
      <c r="AM762"/>
      <c r="AN762"/>
      <c r="AO762"/>
      <c r="AP762"/>
      <c r="AQ762"/>
      <c r="AR762"/>
      <c r="AS762"/>
      <c r="AT762"/>
      <c r="AU762"/>
      <c r="AV762"/>
      <c r="AW762"/>
      <c r="AX762"/>
      <c r="AY762"/>
      <c r="AZ762"/>
      <c r="BA762"/>
      <c r="BB762"/>
    </row>
    <row r="763" spans="1:54" s="56" customFormat="1" ht="29.25" thickBot="1">
      <c r="A763"/>
      <c r="B763" s="35"/>
      <c r="C763" s="38" t="s">
        <v>1507</v>
      </c>
      <c r="D763" s="36" t="str">
        <f>+D762</f>
        <v>4.1.1.4.01</v>
      </c>
      <c r="E763" s="34" t="str">
        <f>+E739</f>
        <v>Computadora completa</v>
      </c>
      <c r="F763" s="34" t="str">
        <f>+F739</f>
        <v>DELL</v>
      </c>
      <c r="G763" s="34"/>
      <c r="H763" s="34"/>
      <c r="I763" s="34"/>
      <c r="J763" s="317" t="str">
        <f>+J744</f>
        <v>Negro</v>
      </c>
      <c r="K763" s="34" t="str">
        <f>+K746</f>
        <v>usado</v>
      </c>
      <c r="L763" s="34">
        <v>1</v>
      </c>
      <c r="M763" s="34"/>
      <c r="N763" s="34"/>
      <c r="O763" s="34" t="str">
        <f>+O760</f>
        <v>MANTENIMIENTO</v>
      </c>
      <c r="P763" s="34"/>
      <c r="Q763" s="35"/>
      <c r="R763" s="35"/>
      <c r="S763" s="35"/>
      <c r="T763" s="35"/>
      <c r="U763" s="35"/>
      <c r="V763" s="35"/>
      <c r="W763" s="196">
        <v>15000</v>
      </c>
      <c r="X763" s="197">
        <f t="shared" si="99"/>
        <v>15000</v>
      </c>
      <c r="Y763"/>
      <c r="Z763"/>
      <c r="AA763"/>
      <c r="AB763"/>
      <c r="AC763"/>
      <c r="AD763"/>
      <c r="AE763"/>
      <c r="AF763"/>
      <c r="AG763"/>
      <c r="AH763"/>
      <c r="AI763"/>
      <c r="AJ763"/>
      <c r="AK763"/>
      <c r="AL763"/>
      <c r="AM763"/>
      <c r="AN763"/>
      <c r="AO763"/>
      <c r="AP763"/>
      <c r="AQ763"/>
      <c r="AR763"/>
      <c r="AS763"/>
      <c r="AT763"/>
      <c r="AU763"/>
      <c r="AV763"/>
      <c r="AW763"/>
      <c r="AX763"/>
      <c r="AY763"/>
      <c r="AZ763"/>
      <c r="BA763"/>
      <c r="BB763"/>
    </row>
    <row r="764" spans="1:54" s="56" customFormat="1" ht="29.25" thickBot="1">
      <c r="A764"/>
      <c r="B764" s="35"/>
      <c r="C764" s="38" t="s">
        <v>1508</v>
      </c>
      <c r="D764" s="36" t="str">
        <f t="shared" si="103"/>
        <v>4.1.1.4.01</v>
      </c>
      <c r="E764" s="34" t="str">
        <f>+E745</f>
        <v>Impresora</v>
      </c>
      <c r="F764" s="34" t="str">
        <f>+F745</f>
        <v>HP</v>
      </c>
      <c r="G764" s="34" t="str">
        <f>+G745</f>
        <v>HP LASER 107w</v>
      </c>
      <c r="H764" s="34"/>
      <c r="I764" s="34"/>
      <c r="J764" s="317" t="str">
        <f>+J762</f>
        <v>BLANCO</v>
      </c>
      <c r="K764" s="34" t="str">
        <f>+K752</f>
        <v>usado</v>
      </c>
      <c r="L764" s="34">
        <v>1</v>
      </c>
      <c r="M764" s="34"/>
      <c r="N764" s="34"/>
      <c r="O764" s="34" t="str">
        <f>+O761</f>
        <v>MANTENIMIENTO</v>
      </c>
      <c r="P764" s="34"/>
      <c r="Q764" s="35"/>
      <c r="R764" s="35"/>
      <c r="S764" s="35"/>
      <c r="T764" s="35"/>
      <c r="U764" s="35"/>
      <c r="V764" s="35"/>
      <c r="W764" s="196">
        <v>5000</v>
      </c>
      <c r="X764" s="197">
        <f t="shared" si="99"/>
        <v>5000</v>
      </c>
      <c r="Y764"/>
      <c r="Z764"/>
      <c r="AA764"/>
      <c r="AB764"/>
      <c r="AC764"/>
      <c r="AD764"/>
      <c r="AE764"/>
      <c r="AF764"/>
      <c r="AG764"/>
      <c r="AH764"/>
      <c r="AI764"/>
      <c r="AJ764"/>
      <c r="AK764"/>
      <c r="AL764"/>
      <c r="AM764"/>
      <c r="AN764"/>
      <c r="AO764"/>
      <c r="AP764"/>
      <c r="AQ764"/>
      <c r="AR764"/>
      <c r="AS764"/>
      <c r="AT764"/>
      <c r="AU764"/>
      <c r="AV764"/>
      <c r="AW764"/>
      <c r="AX764"/>
      <c r="AY764"/>
      <c r="AZ764"/>
      <c r="BA764"/>
      <c r="BB764"/>
    </row>
    <row r="765" spans="1:54" s="56" customFormat="1" ht="29.25" thickBot="1">
      <c r="A765"/>
      <c r="B765" s="35"/>
      <c r="C765" s="38" t="s">
        <v>1509</v>
      </c>
      <c r="D765" s="36" t="str">
        <f t="shared" si="103"/>
        <v>4.1.1.4.01</v>
      </c>
      <c r="E765" s="34" t="s">
        <v>1756</v>
      </c>
      <c r="F765" s="34"/>
      <c r="G765" s="34"/>
      <c r="H765" s="34"/>
      <c r="I765" s="34"/>
      <c r="J765" s="317" t="s">
        <v>562</v>
      </c>
      <c r="K765" s="34" t="str">
        <f>+K761</f>
        <v>usado</v>
      </c>
      <c r="L765" s="34">
        <v>1</v>
      </c>
      <c r="M765" s="34"/>
      <c r="N765" s="34"/>
      <c r="O765" s="34" t="str">
        <f>+O761</f>
        <v>MANTENIMIENTO</v>
      </c>
      <c r="P765" s="34"/>
      <c r="Q765" s="35"/>
      <c r="R765" s="35"/>
      <c r="S765" s="35"/>
      <c r="T765" s="35"/>
      <c r="U765" s="35"/>
      <c r="V765" s="35"/>
      <c r="W765" s="196">
        <v>2350</v>
      </c>
      <c r="X765" s="197">
        <f t="shared" si="99"/>
        <v>2350</v>
      </c>
      <c r="Y765"/>
      <c r="Z765"/>
      <c r="AA765"/>
      <c r="AB765"/>
      <c r="AC765"/>
      <c r="AD765"/>
      <c r="AE765"/>
      <c r="AF765"/>
      <c r="AG765"/>
      <c r="AH765"/>
      <c r="AI765"/>
      <c r="AJ765"/>
      <c r="AK765"/>
      <c r="AL765"/>
      <c r="AM765"/>
      <c r="AN765"/>
      <c r="AO765"/>
      <c r="AP765"/>
      <c r="AQ765"/>
      <c r="AR765"/>
      <c r="AS765"/>
      <c r="AT765"/>
      <c r="AU765"/>
      <c r="AV765"/>
      <c r="AW765"/>
      <c r="AX765"/>
      <c r="AY765"/>
      <c r="AZ765"/>
      <c r="BA765"/>
      <c r="BB765"/>
    </row>
    <row r="766" spans="1:54" s="56" customFormat="1" ht="29.25" thickBot="1">
      <c r="A766"/>
      <c r="B766" s="35"/>
      <c r="C766" s="38" t="s">
        <v>1510</v>
      </c>
      <c r="D766" s="36" t="str">
        <f>+D452</f>
        <v>4.1.1.4.01</v>
      </c>
      <c r="E766" s="34" t="s">
        <v>1268</v>
      </c>
      <c r="F766" s="34"/>
      <c r="G766" s="34"/>
      <c r="H766" s="34"/>
      <c r="I766" s="34"/>
      <c r="J766" s="317" t="str">
        <f>+J763</f>
        <v>Negro</v>
      </c>
      <c r="K766" s="34" t="str">
        <f>+K762</f>
        <v>usado</v>
      </c>
      <c r="L766" s="34">
        <v>1</v>
      </c>
      <c r="M766" s="34"/>
      <c r="N766" s="34"/>
      <c r="O766" s="34" t="str">
        <f>+C758</f>
        <v>MANTENIMIENTO</v>
      </c>
      <c r="P766" s="34"/>
      <c r="Q766" s="35"/>
      <c r="R766" s="35"/>
      <c r="S766" s="35"/>
      <c r="T766" s="35"/>
      <c r="U766" s="35"/>
      <c r="V766" s="35"/>
      <c r="W766" s="196">
        <v>1750</v>
      </c>
      <c r="X766" s="197">
        <f t="shared" si="99"/>
        <v>1750</v>
      </c>
      <c r="Y766"/>
      <c r="Z766"/>
      <c r="AA766"/>
      <c r="AB766"/>
      <c r="AC766"/>
      <c r="AD766"/>
      <c r="AE766"/>
      <c r="AF766"/>
      <c r="AG766"/>
      <c r="AH766"/>
      <c r="AI766"/>
      <c r="AJ766"/>
      <c r="AK766"/>
      <c r="AL766"/>
      <c r="AM766"/>
      <c r="AN766"/>
      <c r="AO766"/>
      <c r="AP766"/>
      <c r="AQ766"/>
      <c r="AR766"/>
      <c r="AS766"/>
      <c r="AT766"/>
      <c r="AU766"/>
      <c r="AV766"/>
      <c r="AW766"/>
      <c r="AX766"/>
      <c r="AY766"/>
      <c r="AZ766"/>
      <c r="BA766"/>
      <c r="BB766"/>
    </row>
    <row r="767" spans="1:54" s="56" customFormat="1" ht="29.25" thickBot="1">
      <c r="A767"/>
      <c r="B767" s="35"/>
      <c r="C767" s="38" t="s">
        <v>1511</v>
      </c>
      <c r="D767" s="36" t="str">
        <f t="shared" si="103"/>
        <v>4.1.1.4.01</v>
      </c>
      <c r="E767" s="34" t="s">
        <v>1757</v>
      </c>
      <c r="F767" s="34"/>
      <c r="G767" s="34"/>
      <c r="H767" s="34"/>
      <c r="I767" s="34"/>
      <c r="J767" s="317" t="str">
        <f>+J757</f>
        <v>Negro</v>
      </c>
      <c r="K767" s="34" t="str">
        <f>+K755</f>
        <v>usado</v>
      </c>
      <c r="L767" s="34">
        <v>1</v>
      </c>
      <c r="M767" s="34"/>
      <c r="N767" s="34"/>
      <c r="O767" s="34" t="str">
        <f>+O763</f>
        <v>MANTENIMIENTO</v>
      </c>
      <c r="P767" s="34"/>
      <c r="Q767" s="35"/>
      <c r="R767" s="35"/>
      <c r="S767" s="35"/>
      <c r="T767" s="35"/>
      <c r="U767" s="35"/>
      <c r="V767" s="35"/>
      <c r="W767" s="196">
        <v>2000</v>
      </c>
      <c r="X767" s="197">
        <f t="shared" si="99"/>
        <v>2000</v>
      </c>
      <c r="Y767"/>
      <c r="Z767"/>
      <c r="AA767"/>
      <c r="AB767"/>
      <c r="AC767"/>
      <c r="AD767"/>
      <c r="AE767"/>
      <c r="AF767"/>
      <c r="AG767"/>
      <c r="AH767"/>
      <c r="AI767"/>
      <c r="AJ767"/>
      <c r="AK767"/>
      <c r="AL767"/>
      <c r="AM767"/>
      <c r="AN767"/>
      <c r="AO767"/>
      <c r="AP767"/>
      <c r="AQ767"/>
      <c r="AR767"/>
      <c r="AS767"/>
      <c r="AT767"/>
      <c r="AU767"/>
      <c r="AV767"/>
      <c r="AW767"/>
      <c r="AX767"/>
      <c r="AY767"/>
      <c r="AZ767"/>
      <c r="BA767"/>
      <c r="BB767"/>
    </row>
    <row r="768" spans="1:54" ht="29.25" thickBot="1">
      <c r="B768" s="35"/>
      <c r="C768" s="38" t="s">
        <v>1512</v>
      </c>
      <c r="D768" s="36" t="str">
        <f>+D767</f>
        <v>4.1.1.4.01</v>
      </c>
      <c r="E768" s="34" t="s">
        <v>1243</v>
      </c>
      <c r="F768" s="34"/>
      <c r="G768" s="34"/>
      <c r="H768" s="34"/>
      <c r="I768" s="34"/>
      <c r="J768" s="317" t="str">
        <f>+J759</f>
        <v>Crema</v>
      </c>
      <c r="K768" s="34"/>
      <c r="L768" s="34">
        <v>1</v>
      </c>
      <c r="M768" s="34"/>
      <c r="N768" s="34"/>
      <c r="O768" s="34" t="str">
        <f>+O763</f>
        <v>MANTENIMIENTO</v>
      </c>
      <c r="P768" s="34"/>
      <c r="Q768" s="35"/>
      <c r="R768" s="35"/>
      <c r="S768" s="35"/>
      <c r="T768" s="35"/>
      <c r="U768" s="35"/>
      <c r="V768" s="35"/>
      <c r="W768" s="196">
        <v>3500</v>
      </c>
      <c r="X768" s="197">
        <f t="shared" si="99"/>
        <v>3500</v>
      </c>
    </row>
    <row r="769" spans="1:54" s="147" customFormat="1" ht="29.25" thickBot="1">
      <c r="A769" s="149"/>
      <c r="B769" s="148"/>
      <c r="C769" s="375" t="s">
        <v>1267</v>
      </c>
      <c r="D769" s="375"/>
      <c r="E769" s="375"/>
      <c r="F769" s="375"/>
      <c r="G769" s="375"/>
      <c r="H769" s="375"/>
      <c r="I769" s="375"/>
      <c r="J769" s="375"/>
      <c r="K769" s="375"/>
      <c r="L769" s="375"/>
      <c r="M769" s="375"/>
      <c r="N769" s="375"/>
      <c r="O769" s="375"/>
      <c r="P769" s="375"/>
      <c r="Q769" s="148"/>
      <c r="R769" s="148"/>
      <c r="S769" s="148"/>
      <c r="T769" s="148"/>
      <c r="U769" s="148"/>
      <c r="V769" s="148"/>
      <c r="W769" s="142"/>
      <c r="X769" s="143">
        <f t="shared" si="99"/>
        <v>0</v>
      </c>
      <c r="Y769" s="149"/>
      <c r="Z769" s="149"/>
      <c r="AA769" s="149"/>
      <c r="AB769" s="149"/>
      <c r="AC769" s="149"/>
      <c r="AD769" s="149"/>
      <c r="AE769" s="149"/>
      <c r="AF769" s="149"/>
      <c r="AG769" s="149"/>
      <c r="AH769" s="149"/>
      <c r="AI769" s="149"/>
      <c r="AJ769" s="149"/>
      <c r="AK769" s="149"/>
      <c r="AL769" s="149"/>
      <c r="AM769" s="149"/>
      <c r="AN769" s="149"/>
      <c r="AO769" s="149"/>
      <c r="AP769" s="149"/>
      <c r="AQ769" s="149"/>
      <c r="AR769" s="149"/>
      <c r="AS769" s="149"/>
      <c r="AT769" s="149"/>
      <c r="AU769" s="149"/>
      <c r="AV769" s="149"/>
      <c r="AW769" s="149"/>
      <c r="AX769" s="149"/>
      <c r="AY769" s="149"/>
      <c r="AZ769" s="149"/>
      <c r="BA769" s="149"/>
      <c r="BB769" s="149"/>
    </row>
    <row r="770" spans="1:54" s="56" customFormat="1" ht="29.25" thickBot="1">
      <c r="A770"/>
      <c r="B770" s="35"/>
      <c r="C770" s="38" t="s">
        <v>1503</v>
      </c>
      <c r="D770" s="36" t="str">
        <f>+D764</f>
        <v>4.1.1.4.01</v>
      </c>
      <c r="E770" s="34" t="s">
        <v>1773</v>
      </c>
      <c r="F770" s="34"/>
      <c r="G770" s="34"/>
      <c r="H770" s="34"/>
      <c r="I770" s="34"/>
      <c r="J770" s="317" t="s">
        <v>1253</v>
      </c>
      <c r="K770" s="34" t="str">
        <f>+K762</f>
        <v>usado</v>
      </c>
      <c r="L770" s="34">
        <v>1</v>
      </c>
      <c r="M770" s="34"/>
      <c r="N770" s="34"/>
      <c r="O770" s="34" t="str">
        <f>+C769</f>
        <v>ESTACION DE ENFERMERIA</v>
      </c>
      <c r="P770" s="34"/>
      <c r="Q770" s="35"/>
      <c r="R770" s="35"/>
      <c r="S770" s="35"/>
      <c r="T770" s="35"/>
      <c r="U770" s="35"/>
      <c r="V770" s="35"/>
      <c r="W770" s="196">
        <v>800</v>
      </c>
      <c r="X770" s="197">
        <f t="shared" si="99"/>
        <v>800</v>
      </c>
      <c r="Y770"/>
      <c r="Z770"/>
      <c r="AA770"/>
      <c r="AB770"/>
      <c r="AC770"/>
      <c r="AD770"/>
      <c r="AE770"/>
      <c r="AF770"/>
      <c r="AG770"/>
      <c r="AH770"/>
      <c r="AI770"/>
      <c r="AJ770"/>
      <c r="AK770"/>
      <c r="AL770"/>
      <c r="AM770"/>
      <c r="AN770"/>
      <c r="AO770"/>
      <c r="AP770"/>
      <c r="AQ770"/>
      <c r="AR770"/>
      <c r="AS770"/>
      <c r="AT770"/>
      <c r="AU770"/>
      <c r="AV770"/>
      <c r="AW770"/>
      <c r="AX770"/>
      <c r="AY770"/>
      <c r="AZ770"/>
      <c r="BA770"/>
      <c r="BB770"/>
    </row>
    <row r="771" spans="1:54" s="56" customFormat="1" ht="29.25" thickBot="1">
      <c r="A771"/>
      <c r="B771" s="35"/>
      <c r="C771" s="38" t="s">
        <v>1504</v>
      </c>
      <c r="D771" s="36" t="str">
        <f>+D457</f>
        <v>4.1.1.4.01</v>
      </c>
      <c r="E771" s="34" t="s">
        <v>1148</v>
      </c>
      <c r="F771" s="34"/>
      <c r="G771" s="34"/>
      <c r="H771" s="34"/>
      <c r="I771" s="34"/>
      <c r="J771" s="317" t="str">
        <f>+J764</f>
        <v>BLANCO</v>
      </c>
      <c r="K771" s="34" t="str">
        <f>+K770</f>
        <v>usado</v>
      </c>
      <c r="L771" s="34">
        <f>+L764</f>
        <v>1</v>
      </c>
      <c r="M771" s="34"/>
      <c r="N771" s="34"/>
      <c r="O771" s="34" t="str">
        <f>+C769</f>
        <v>ESTACION DE ENFERMERIA</v>
      </c>
      <c r="P771" s="34"/>
      <c r="Q771" s="35"/>
      <c r="R771" s="35"/>
      <c r="S771" s="35"/>
      <c r="T771" s="35"/>
      <c r="U771" s="35"/>
      <c r="V771" s="35"/>
      <c r="W771" s="196">
        <v>60000</v>
      </c>
      <c r="X771" s="197">
        <f t="shared" si="99"/>
        <v>60000</v>
      </c>
      <c r="Y771"/>
      <c r="Z771"/>
      <c r="AA771"/>
      <c r="AB771"/>
      <c r="AC771"/>
      <c r="AD771"/>
      <c r="AE771"/>
      <c r="AF771"/>
      <c r="AG771"/>
      <c r="AH771"/>
      <c r="AI771"/>
      <c r="AJ771"/>
      <c r="AK771"/>
      <c r="AL771"/>
      <c r="AM771"/>
      <c r="AN771"/>
      <c r="AO771"/>
      <c r="AP771"/>
      <c r="AQ771"/>
      <c r="AR771"/>
      <c r="AS771"/>
      <c r="AT771"/>
      <c r="AU771"/>
      <c r="AV771"/>
      <c r="AW771"/>
      <c r="AX771"/>
      <c r="AY771"/>
      <c r="AZ771"/>
      <c r="BA771"/>
      <c r="BB771"/>
    </row>
    <row r="772" spans="1:54" s="56" customFormat="1" ht="29.25" thickBot="1">
      <c r="A772"/>
      <c r="B772" s="35"/>
      <c r="C772" s="38" t="s">
        <v>1505</v>
      </c>
      <c r="D772" s="36" t="str">
        <f>+D770</f>
        <v>4.1.1.4.01</v>
      </c>
      <c r="E772" s="34" t="s">
        <v>1244</v>
      </c>
      <c r="F772" s="34"/>
      <c r="G772" s="34"/>
      <c r="H772" s="34"/>
      <c r="I772" s="34"/>
      <c r="J772" s="317" t="str">
        <f>+J761</f>
        <v>Negro</v>
      </c>
      <c r="K772" s="34" t="str">
        <f>+K761</f>
        <v>usado</v>
      </c>
      <c r="L772" s="34">
        <v>2</v>
      </c>
      <c r="M772" s="34"/>
      <c r="N772" s="34"/>
      <c r="O772" s="34" t="str">
        <f>+C769</f>
        <v>ESTACION DE ENFERMERIA</v>
      </c>
      <c r="P772" s="34"/>
      <c r="Q772" s="35"/>
      <c r="R772" s="35"/>
      <c r="S772" s="35"/>
      <c r="T772" s="35"/>
      <c r="U772" s="35"/>
      <c r="V772" s="35"/>
      <c r="W772" s="196">
        <v>1500</v>
      </c>
      <c r="X772" s="197">
        <f t="shared" si="99"/>
        <v>3000</v>
      </c>
      <c r="Y772"/>
      <c r="Z772"/>
      <c r="AA772"/>
      <c r="AB772"/>
      <c r="AC772"/>
      <c r="AD772"/>
      <c r="AE772"/>
      <c r="AF772"/>
      <c r="AG772"/>
      <c r="AH772"/>
      <c r="AI772"/>
      <c r="AJ772"/>
      <c r="AK772"/>
      <c r="AL772"/>
      <c r="AM772"/>
      <c r="AN772"/>
      <c r="AO772"/>
      <c r="AP772"/>
      <c r="AQ772"/>
      <c r="AR772"/>
      <c r="AS772"/>
      <c r="AT772"/>
      <c r="AU772"/>
      <c r="AV772"/>
      <c r="AW772"/>
      <c r="AX772"/>
      <c r="AY772"/>
      <c r="AZ772"/>
      <c r="BA772"/>
      <c r="BB772"/>
    </row>
    <row r="773" spans="1:54" s="194" customFormat="1" ht="29.25" thickBot="1">
      <c r="A773" s="41"/>
      <c r="B773" s="74"/>
      <c r="C773" s="38" t="s">
        <v>1506</v>
      </c>
      <c r="D773" s="36" t="str">
        <f>+D772</f>
        <v>4.1.1.4.01</v>
      </c>
      <c r="E773" s="34" t="s">
        <v>1704</v>
      </c>
      <c r="F773" s="34" t="str">
        <f>+F763</f>
        <v>DELL</v>
      </c>
      <c r="G773" s="129"/>
      <c r="H773" s="129"/>
      <c r="I773" s="129"/>
      <c r="J773" s="317" t="str">
        <f>+J772</f>
        <v>Negro</v>
      </c>
      <c r="K773" s="34" t="str">
        <f>+K762</f>
        <v>usado</v>
      </c>
      <c r="L773" s="34">
        <f>+L771</f>
        <v>1</v>
      </c>
      <c r="M773" s="129"/>
      <c r="N773" s="129"/>
      <c r="O773" s="34" t="str">
        <f>+C769</f>
        <v>ESTACION DE ENFERMERIA</v>
      </c>
      <c r="P773" s="129"/>
      <c r="Q773" s="74"/>
      <c r="R773" s="74"/>
      <c r="S773" s="74"/>
      <c r="T773" s="74"/>
      <c r="U773" s="74"/>
      <c r="V773" s="74"/>
      <c r="W773" s="196">
        <v>15000</v>
      </c>
      <c r="X773" s="197">
        <f t="shared" si="99"/>
        <v>15000</v>
      </c>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row>
    <row r="774" spans="1:54" s="56" customFormat="1" ht="29.25" thickBot="1">
      <c r="A774"/>
      <c r="B774" s="35"/>
      <c r="C774" s="38" t="s">
        <v>1507</v>
      </c>
      <c r="D774" s="36" t="str">
        <f>+D772</f>
        <v>4.1.1.4.01</v>
      </c>
      <c r="E774" s="34" t="s">
        <v>1718</v>
      </c>
      <c r="F774" s="34" t="s">
        <v>1774</v>
      </c>
      <c r="G774" s="34"/>
      <c r="H774" s="34"/>
      <c r="I774" s="34"/>
      <c r="J774" s="317" t="str">
        <f>+J765</f>
        <v>Gris</v>
      </c>
      <c r="K774" s="34" t="str">
        <f>+K771</f>
        <v>usado</v>
      </c>
      <c r="L774" s="34">
        <v>1</v>
      </c>
      <c r="M774" s="34"/>
      <c r="N774" s="34"/>
      <c r="O774" s="34" t="str">
        <f>+C769</f>
        <v>ESTACION DE ENFERMERIA</v>
      </c>
      <c r="P774" s="34"/>
      <c r="Q774" s="35"/>
      <c r="R774" s="35"/>
      <c r="S774" s="35"/>
      <c r="T774" s="35"/>
      <c r="U774" s="35"/>
      <c r="V774" s="35"/>
      <c r="W774" s="196">
        <v>2000</v>
      </c>
      <c r="X774" s="197">
        <f t="shared" si="99"/>
        <v>2000</v>
      </c>
      <c r="Y774"/>
      <c r="Z774"/>
      <c r="AA774"/>
      <c r="AB774"/>
      <c r="AC774"/>
      <c r="AD774"/>
      <c r="AE774"/>
      <c r="AF774"/>
      <c r="AG774"/>
      <c r="AH774"/>
      <c r="AI774"/>
      <c r="AJ774"/>
      <c r="AK774"/>
      <c r="AL774"/>
      <c r="AM774"/>
      <c r="AN774"/>
      <c r="AO774"/>
      <c r="AP774"/>
      <c r="AQ774"/>
      <c r="AR774"/>
      <c r="AS774"/>
      <c r="AT774"/>
      <c r="AU774"/>
      <c r="AV774"/>
      <c r="AW774"/>
      <c r="AX774"/>
      <c r="AY774"/>
      <c r="AZ774"/>
      <c r="BA774"/>
      <c r="BB774"/>
    </row>
    <row r="775" spans="1:54" ht="29.25" thickBot="1">
      <c r="B775" s="35"/>
      <c r="C775" s="38" t="s">
        <v>1508</v>
      </c>
      <c r="D775" s="36" t="str">
        <f>+D773</f>
        <v>4.1.1.4.01</v>
      </c>
      <c r="E775" s="34" t="s">
        <v>1702</v>
      </c>
      <c r="F775" s="34"/>
      <c r="G775" s="34"/>
      <c r="H775" s="34"/>
      <c r="I775" s="34"/>
      <c r="J775" s="317" t="s">
        <v>1775</v>
      </c>
      <c r="K775" s="34" t="str">
        <f>+K772</f>
        <v>usado</v>
      </c>
      <c r="L775" s="34">
        <v>1</v>
      </c>
      <c r="M775" s="34"/>
      <c r="N775" s="34"/>
      <c r="O775" s="34" t="str">
        <f>+C769</f>
        <v>ESTACION DE ENFERMERIA</v>
      </c>
      <c r="P775" s="34"/>
      <c r="Q775" s="35"/>
      <c r="R775" s="35"/>
      <c r="S775" s="35"/>
      <c r="T775" s="35"/>
      <c r="U775" s="35"/>
      <c r="V775" s="35"/>
      <c r="W775" s="196">
        <v>5000</v>
      </c>
      <c r="X775" s="197">
        <f t="shared" si="99"/>
        <v>5000</v>
      </c>
    </row>
    <row r="776" spans="1:54" s="147" customFormat="1" ht="29.25" thickBot="1">
      <c r="A776" s="149"/>
      <c r="B776" s="148"/>
      <c r="C776" s="375" t="s">
        <v>1776</v>
      </c>
      <c r="D776" s="375"/>
      <c r="E776" s="375"/>
      <c r="F776" s="375"/>
      <c r="G776" s="375"/>
      <c r="H776" s="375"/>
      <c r="I776" s="375"/>
      <c r="J776" s="375"/>
      <c r="K776" s="375"/>
      <c r="L776" s="375"/>
      <c r="M776" s="375"/>
      <c r="N776" s="375"/>
      <c r="O776" s="375"/>
      <c r="P776" s="375"/>
      <c r="Q776" s="148"/>
      <c r="R776" s="148"/>
      <c r="S776" s="148"/>
      <c r="T776" s="148"/>
      <c r="U776" s="148"/>
      <c r="V776" s="148"/>
      <c r="W776" s="142"/>
      <c r="X776" s="143">
        <f t="shared" si="99"/>
        <v>0</v>
      </c>
      <c r="Y776" s="149"/>
      <c r="Z776" s="149"/>
      <c r="AA776" s="149"/>
      <c r="AB776" s="149"/>
      <c r="AC776" s="149"/>
      <c r="AD776" s="149"/>
      <c r="AE776" s="149"/>
      <c r="AF776" s="149"/>
      <c r="AG776" s="149"/>
      <c r="AH776" s="149"/>
      <c r="AI776" s="149"/>
      <c r="AJ776" s="149"/>
      <c r="AK776" s="149"/>
      <c r="AL776" s="149"/>
      <c r="AM776" s="149"/>
      <c r="AN776" s="149"/>
      <c r="AO776" s="149"/>
      <c r="AP776" s="149"/>
      <c r="AQ776" s="149"/>
      <c r="AR776" s="149"/>
      <c r="AS776" s="149"/>
      <c r="AT776" s="149"/>
      <c r="AU776" s="149"/>
      <c r="AV776" s="149"/>
      <c r="AW776" s="149"/>
      <c r="AX776" s="149"/>
      <c r="AY776" s="149"/>
      <c r="AZ776" s="149"/>
      <c r="BA776" s="149"/>
      <c r="BB776" s="149"/>
    </row>
    <row r="777" spans="1:54" s="194" customFormat="1" ht="29.25" thickBot="1">
      <c r="A777" s="41"/>
      <c r="B777" s="74"/>
      <c r="C777" s="38" t="s">
        <v>1509</v>
      </c>
      <c r="D777" s="36" t="str">
        <f>+D771</f>
        <v>4.1.1.4.01</v>
      </c>
      <c r="E777" s="34" t="s">
        <v>1702</v>
      </c>
      <c r="F777" s="129"/>
      <c r="G777" s="129"/>
      <c r="H777" s="129"/>
      <c r="I777" s="129"/>
      <c r="J777" s="317" t="s">
        <v>1775</v>
      </c>
      <c r="K777" s="34" t="str">
        <f>+K774</f>
        <v>usado</v>
      </c>
      <c r="L777" s="34">
        <v>1</v>
      </c>
      <c r="M777" s="129"/>
      <c r="N777" s="129"/>
      <c r="O777" s="34" t="str">
        <f>+C776</f>
        <v>TRABAJO LIMPIO</v>
      </c>
      <c r="P777" s="129"/>
      <c r="Q777" s="74"/>
      <c r="R777" s="74"/>
      <c r="S777" s="74"/>
      <c r="T777" s="74"/>
      <c r="U777" s="74"/>
      <c r="V777" s="74"/>
      <c r="W777" s="196">
        <v>5000</v>
      </c>
      <c r="X777" s="197">
        <f t="shared" si="99"/>
        <v>5000</v>
      </c>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row>
    <row r="778" spans="1:54" ht="29.25" thickBot="1">
      <c r="B778" s="35"/>
      <c r="C778" s="38" t="s">
        <v>1510</v>
      </c>
      <c r="D778" s="36" t="str">
        <f>+D464</f>
        <v>4.1.1.4.01</v>
      </c>
      <c r="E778" s="34" t="s">
        <v>1777</v>
      </c>
      <c r="F778" s="34"/>
      <c r="G778" s="34"/>
      <c r="H778" s="34"/>
      <c r="I778" s="34"/>
      <c r="J778" s="317" t="str">
        <f>+J771</f>
        <v>BLANCO</v>
      </c>
      <c r="K778" s="34" t="str">
        <f>+K775</f>
        <v>usado</v>
      </c>
      <c r="L778" s="34">
        <v>1</v>
      </c>
      <c r="M778" s="34"/>
      <c r="N778" s="34"/>
      <c r="O778" s="34" t="str">
        <f>+C776</f>
        <v>TRABAJO LIMPIO</v>
      </c>
      <c r="P778" s="34"/>
      <c r="Q778" s="35"/>
      <c r="R778" s="35"/>
      <c r="S778" s="35"/>
      <c r="T778" s="35"/>
      <c r="U778" s="35"/>
      <c r="V778" s="35"/>
      <c r="W778" s="196">
        <v>7800</v>
      </c>
      <c r="X778" s="197">
        <f t="shared" si="99"/>
        <v>7800</v>
      </c>
    </row>
    <row r="779" spans="1:54" s="147" customFormat="1" ht="29.25" thickBot="1">
      <c r="A779" s="149"/>
      <c r="B779" s="148"/>
      <c r="C779" s="376" t="s">
        <v>1778</v>
      </c>
      <c r="D779" s="376"/>
      <c r="E779" s="376"/>
      <c r="F779" s="376"/>
      <c r="G779" s="376"/>
      <c r="H779" s="376"/>
      <c r="I779" s="376"/>
      <c r="J779" s="376"/>
      <c r="K779" s="376"/>
      <c r="L779" s="376"/>
      <c r="M779" s="376"/>
      <c r="N779" s="376"/>
      <c r="O779" s="376"/>
      <c r="P779" s="376"/>
      <c r="Q779" s="148"/>
      <c r="R779" s="148"/>
      <c r="S779" s="148"/>
      <c r="T779" s="148"/>
      <c r="U779" s="148"/>
      <c r="V779" s="148"/>
      <c r="W779" s="142"/>
      <c r="X779" s="143">
        <f t="shared" si="99"/>
        <v>0</v>
      </c>
      <c r="Y779" s="149"/>
      <c r="Z779" s="149"/>
      <c r="AA779" s="149"/>
      <c r="AB779" s="149"/>
      <c r="AC779" s="149"/>
      <c r="AD779" s="149"/>
      <c r="AE779" s="149"/>
      <c r="AF779" s="149"/>
      <c r="AG779" s="149"/>
      <c r="AH779" s="149"/>
      <c r="AI779" s="149"/>
      <c r="AJ779" s="149"/>
      <c r="AK779" s="149"/>
      <c r="AL779" s="149"/>
      <c r="AM779" s="149"/>
      <c r="AN779" s="149"/>
      <c r="AO779" s="149"/>
      <c r="AP779" s="149"/>
      <c r="AQ779" s="149"/>
      <c r="AR779" s="149"/>
      <c r="AS779" s="149"/>
      <c r="AT779" s="149"/>
      <c r="AU779" s="149"/>
      <c r="AV779" s="149"/>
      <c r="AW779" s="149"/>
      <c r="AX779" s="149"/>
      <c r="AY779" s="149"/>
      <c r="AZ779" s="149"/>
      <c r="BA779" s="149"/>
      <c r="BB779" s="149"/>
    </row>
    <row r="780" spans="1:54" s="194" customFormat="1" ht="29.25" thickBot="1">
      <c r="A780" s="41"/>
      <c r="B780" s="74"/>
      <c r="C780" s="38" t="s">
        <v>1511</v>
      </c>
      <c r="D780" s="36" t="str">
        <f>+D774</f>
        <v>4.1.1.4.01</v>
      </c>
      <c r="E780" s="34" t="s">
        <v>1702</v>
      </c>
      <c r="F780" s="129"/>
      <c r="G780" s="129"/>
      <c r="H780" s="129"/>
      <c r="I780" s="129"/>
      <c r="J780" s="317" t="s">
        <v>1775</v>
      </c>
      <c r="K780" s="34" t="str">
        <f>+K777</f>
        <v>usado</v>
      </c>
      <c r="L780" s="34">
        <v>1</v>
      </c>
      <c r="M780" s="129"/>
      <c r="N780" s="129"/>
      <c r="O780" s="34" t="str">
        <f>+C779</f>
        <v>TRABAJO SUCIO</v>
      </c>
      <c r="P780" s="129"/>
      <c r="Q780" s="74"/>
      <c r="R780" s="74"/>
      <c r="S780" s="74"/>
      <c r="T780" s="74"/>
      <c r="U780" s="74"/>
      <c r="V780" s="74"/>
      <c r="W780" s="196">
        <v>5000</v>
      </c>
      <c r="X780" s="197">
        <f t="shared" si="99"/>
        <v>5000</v>
      </c>
      <c r="Y780" s="41"/>
      <c r="Z780" s="41"/>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row>
    <row r="781" spans="1:54" s="41" customFormat="1" ht="29.25" thickBot="1">
      <c r="B781" s="74"/>
      <c r="C781" s="38" t="s">
        <v>1512</v>
      </c>
      <c r="D781" s="36" t="str">
        <f>+D778</f>
        <v>4.1.1.4.01</v>
      </c>
      <c r="E781" s="34" t="s">
        <v>1777</v>
      </c>
      <c r="F781" s="34"/>
      <c r="G781" s="34"/>
      <c r="H781" s="34"/>
      <c r="I781" s="34"/>
      <c r="J781" s="317" t="str">
        <f>+J774</f>
        <v>Gris</v>
      </c>
      <c r="K781" s="34" t="str">
        <f>+K778</f>
        <v>usado</v>
      </c>
      <c r="L781" s="34">
        <v>1</v>
      </c>
      <c r="M781" s="34"/>
      <c r="N781" s="34"/>
      <c r="O781" s="34" t="str">
        <f>+C779</f>
        <v>TRABAJO SUCIO</v>
      </c>
      <c r="P781" s="129"/>
      <c r="Q781" s="74"/>
      <c r="R781" s="74"/>
      <c r="S781" s="74"/>
      <c r="T781" s="74"/>
      <c r="U781" s="74"/>
      <c r="V781" s="74"/>
      <c r="W781" s="196">
        <v>7800</v>
      </c>
      <c r="X781" s="197">
        <f t="shared" si="99"/>
        <v>7800</v>
      </c>
    </row>
    <row r="782" spans="1:54" s="147" customFormat="1" ht="29.25" thickBot="1">
      <c r="A782" s="149"/>
      <c r="B782" s="148"/>
      <c r="C782" s="375" t="s">
        <v>1779</v>
      </c>
      <c r="D782" s="375"/>
      <c r="E782" s="375"/>
      <c r="F782" s="375"/>
      <c r="G782" s="375"/>
      <c r="H782" s="375"/>
      <c r="I782" s="375"/>
      <c r="J782" s="375"/>
      <c r="K782" s="375"/>
      <c r="L782" s="375"/>
      <c r="M782" s="375"/>
      <c r="N782" s="375"/>
      <c r="O782" s="375"/>
      <c r="P782" s="375"/>
      <c r="Q782" s="148"/>
      <c r="R782" s="148"/>
      <c r="S782" s="148"/>
      <c r="T782" s="148"/>
      <c r="U782" s="148"/>
      <c r="V782" s="148"/>
      <c r="W782" s="142"/>
      <c r="X782" s="143">
        <f t="shared" si="99"/>
        <v>0</v>
      </c>
      <c r="Y782" s="149"/>
      <c r="Z782" s="149"/>
      <c r="AA782" s="149"/>
      <c r="AB782" s="149"/>
      <c r="AC782" s="149"/>
      <c r="AD782" s="149"/>
      <c r="AE782" s="149"/>
      <c r="AF782" s="149"/>
      <c r="AG782" s="149"/>
      <c r="AH782" s="149"/>
      <c r="AI782" s="149"/>
      <c r="AJ782" s="149"/>
      <c r="AK782" s="149"/>
      <c r="AL782" s="149"/>
      <c r="AM782" s="149"/>
      <c r="AN782" s="149"/>
      <c r="AO782" s="149"/>
      <c r="AP782" s="149"/>
      <c r="AQ782" s="149"/>
      <c r="AR782" s="149"/>
      <c r="AS782" s="149"/>
      <c r="AT782" s="149"/>
      <c r="AU782" s="149"/>
      <c r="AV782" s="149"/>
      <c r="AW782" s="149"/>
      <c r="AX782" s="149"/>
      <c r="AY782" s="149"/>
      <c r="AZ782" s="149"/>
      <c r="BA782" s="149"/>
      <c r="BB782" s="149"/>
    </row>
    <row r="783" spans="1:54" s="194" customFormat="1" ht="29.25" thickBot="1">
      <c r="A783" s="41"/>
      <c r="B783" s="74"/>
      <c r="C783" s="38" t="s">
        <v>1513</v>
      </c>
      <c r="D783" s="36" t="str">
        <f>+D777</f>
        <v>4.1.1.4.01</v>
      </c>
      <c r="E783" s="129"/>
      <c r="F783" s="129"/>
      <c r="G783" s="129"/>
      <c r="H783" s="129"/>
      <c r="I783" s="129"/>
      <c r="J783" s="317" t="str">
        <f>+J781</f>
        <v>Gris</v>
      </c>
      <c r="K783" s="129"/>
      <c r="L783" s="129"/>
      <c r="M783" s="129"/>
      <c r="N783" s="129"/>
      <c r="O783" s="34" t="str">
        <f>+C782</f>
        <v>DESCANSO ENFERMERA</v>
      </c>
      <c r="P783" s="129"/>
      <c r="Q783" s="74"/>
      <c r="R783" s="74"/>
      <c r="S783" s="74"/>
      <c r="T783" s="74"/>
      <c r="U783" s="74"/>
      <c r="V783" s="74"/>
      <c r="W783" s="196"/>
      <c r="X783" s="197">
        <f t="shared" si="99"/>
        <v>0</v>
      </c>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row>
    <row r="784" spans="1:54" s="194" customFormat="1" ht="29.25" thickBot="1">
      <c r="A784" s="41"/>
      <c r="B784" s="74"/>
      <c r="C784" s="38" t="s">
        <v>1514</v>
      </c>
      <c r="D784" s="36" t="str">
        <f>+D781</f>
        <v>4.1.1.4.01</v>
      </c>
      <c r="E784" s="129"/>
      <c r="F784" s="129"/>
      <c r="G784" s="129"/>
      <c r="H784" s="129"/>
      <c r="I784" s="129"/>
      <c r="J784" s="317" t="str">
        <f>+J789</f>
        <v>BLANCO</v>
      </c>
      <c r="K784" s="129"/>
      <c r="L784" s="129"/>
      <c r="M784" s="129"/>
      <c r="N784" s="129"/>
      <c r="O784" s="34" t="str">
        <f>+C782</f>
        <v>DESCANSO ENFERMERA</v>
      </c>
      <c r="P784" s="129"/>
      <c r="Q784" s="74"/>
      <c r="R784" s="74"/>
      <c r="S784" s="74"/>
      <c r="T784" s="74"/>
      <c r="U784" s="74"/>
      <c r="V784" s="74"/>
      <c r="W784" s="196"/>
      <c r="X784" s="197">
        <f t="shared" si="99"/>
        <v>0</v>
      </c>
      <c r="Y784" s="41"/>
      <c r="Z784" s="41"/>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row>
    <row r="785" spans="1:54" s="194" customFormat="1" ht="29.25" thickBot="1">
      <c r="A785" s="41"/>
      <c r="B785" s="74"/>
      <c r="C785" s="38" t="s">
        <v>1515</v>
      </c>
      <c r="D785" s="36" t="str">
        <f>+D783</f>
        <v>4.1.1.4.01</v>
      </c>
      <c r="E785" s="129"/>
      <c r="F785" s="129"/>
      <c r="G785" s="129"/>
      <c r="H785" s="129"/>
      <c r="I785" s="129"/>
      <c r="J785" s="317" t="str">
        <f>+J794</f>
        <v>Negro</v>
      </c>
      <c r="K785" s="129"/>
      <c r="L785" s="129"/>
      <c r="M785" s="129"/>
      <c r="N785" s="129"/>
      <c r="O785" s="34" t="str">
        <f>+C782</f>
        <v>DESCANSO ENFERMERA</v>
      </c>
      <c r="P785" s="129"/>
      <c r="Q785" s="74"/>
      <c r="R785" s="74"/>
      <c r="S785" s="74"/>
      <c r="T785" s="74"/>
      <c r="U785" s="74"/>
      <c r="V785" s="74"/>
      <c r="W785" s="196"/>
      <c r="X785" s="197">
        <f t="shared" si="99"/>
        <v>0</v>
      </c>
      <c r="Y785" s="41"/>
      <c r="Z785" s="41"/>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row>
    <row r="786" spans="1:54" s="41" customFormat="1" ht="29.25" thickBot="1">
      <c r="B786" s="74"/>
      <c r="C786" s="38" t="s">
        <v>2097</v>
      </c>
      <c r="D786" s="36" t="str">
        <f>+D784</f>
        <v>4.1.1.4.01</v>
      </c>
      <c r="E786" s="129"/>
      <c r="F786" s="129"/>
      <c r="G786" s="129"/>
      <c r="H786" s="129"/>
      <c r="I786" s="129"/>
      <c r="J786" s="317" t="str">
        <f>+J783</f>
        <v>Gris</v>
      </c>
      <c r="K786" s="129"/>
      <c r="L786" s="129"/>
      <c r="M786" s="129"/>
      <c r="N786" s="129"/>
      <c r="O786" s="34" t="str">
        <f>+C782</f>
        <v>DESCANSO ENFERMERA</v>
      </c>
      <c r="P786" s="129"/>
      <c r="Q786" s="74"/>
      <c r="R786" s="74"/>
      <c r="S786" s="74"/>
      <c r="T786" s="74"/>
      <c r="U786" s="74"/>
      <c r="V786" s="74"/>
      <c r="W786" s="196"/>
      <c r="X786" s="197">
        <f t="shared" si="99"/>
        <v>0</v>
      </c>
    </row>
    <row r="787" spans="1:54" s="147" customFormat="1" ht="29.25" thickBot="1">
      <c r="A787" s="149"/>
      <c r="B787" s="148"/>
      <c r="C787" s="376" t="s">
        <v>1790</v>
      </c>
      <c r="D787" s="376"/>
      <c r="E787" s="376"/>
      <c r="F787" s="376"/>
      <c r="G787" s="376"/>
      <c r="H787" s="376"/>
      <c r="I787" s="376"/>
      <c r="J787" s="376"/>
      <c r="K787" s="376"/>
      <c r="L787" s="376"/>
      <c r="M787" s="376"/>
      <c r="N787" s="376"/>
      <c r="O787" s="376"/>
      <c r="P787" s="376"/>
      <c r="Q787" s="148"/>
      <c r="R787" s="148"/>
      <c r="S787" s="148"/>
      <c r="T787" s="148"/>
      <c r="U787" s="148"/>
      <c r="V787" s="148"/>
      <c r="W787" s="142"/>
      <c r="X787" s="143">
        <f t="shared" si="99"/>
        <v>0</v>
      </c>
      <c r="Y787" s="149"/>
      <c r="Z787" s="149"/>
      <c r="AA787" s="149"/>
      <c r="AB787" s="149"/>
      <c r="AC787" s="149"/>
      <c r="AD787" s="149"/>
      <c r="AE787" s="149"/>
      <c r="AF787" s="149"/>
      <c r="AG787" s="149"/>
      <c r="AH787" s="149"/>
      <c r="AI787" s="149"/>
      <c r="AJ787" s="149"/>
      <c r="AK787" s="149"/>
      <c r="AL787" s="149"/>
      <c r="AM787" s="149"/>
      <c r="AN787" s="149"/>
      <c r="AO787" s="149"/>
      <c r="AP787" s="149"/>
      <c r="AQ787" s="149"/>
      <c r="AR787" s="149"/>
      <c r="AS787" s="149"/>
      <c r="AT787" s="149"/>
      <c r="AU787" s="149"/>
      <c r="AV787" s="149"/>
      <c r="AW787" s="149"/>
      <c r="AX787" s="149"/>
      <c r="AY787" s="149"/>
      <c r="AZ787" s="149"/>
      <c r="BA787" s="149"/>
      <c r="BB787" s="149"/>
    </row>
    <row r="788" spans="1:54" s="56" customFormat="1" ht="29.25" thickBot="1">
      <c r="A788"/>
      <c r="B788" s="35"/>
      <c r="C788" s="38" t="s">
        <v>2098</v>
      </c>
      <c r="D788" s="36" t="str">
        <f>+D784</f>
        <v>4.1.1.4.01</v>
      </c>
      <c r="E788" s="34" t="s">
        <v>1791</v>
      </c>
      <c r="F788" s="34"/>
      <c r="G788" s="34"/>
      <c r="H788" s="34"/>
      <c r="I788" s="34"/>
      <c r="J788" s="317" t="str">
        <f>+J778</f>
        <v>BLANCO</v>
      </c>
      <c r="K788" s="34" t="s">
        <v>1665</v>
      </c>
      <c r="L788" s="34">
        <v>16</v>
      </c>
      <c r="M788" s="34"/>
      <c r="N788" s="34"/>
      <c r="O788" s="34" t="str">
        <f>+C787</f>
        <v>NUEVA FARMACIA</v>
      </c>
      <c r="P788" s="34"/>
      <c r="Q788" s="35"/>
      <c r="R788" s="35"/>
      <c r="S788" s="35"/>
      <c r="T788" s="35"/>
      <c r="U788" s="35"/>
      <c r="V788" s="35"/>
      <c r="W788" s="196">
        <v>5000</v>
      </c>
      <c r="X788" s="197">
        <f t="shared" si="99"/>
        <v>80000</v>
      </c>
      <c r="Y788"/>
      <c r="Z788"/>
      <c r="AA788"/>
      <c r="AB788"/>
      <c r="AC788"/>
      <c r="AD788"/>
      <c r="AE788"/>
      <c r="AF788"/>
      <c r="AG788"/>
      <c r="AH788"/>
      <c r="AI788"/>
      <c r="AJ788"/>
      <c r="AK788"/>
      <c r="AL788"/>
      <c r="AM788"/>
      <c r="AN788"/>
      <c r="AO788"/>
      <c r="AP788"/>
      <c r="AQ788"/>
      <c r="AR788"/>
      <c r="AS788"/>
      <c r="AT788"/>
      <c r="AU788"/>
      <c r="AV788"/>
      <c r="AW788"/>
      <c r="AX788"/>
      <c r="AY788"/>
      <c r="AZ788"/>
      <c r="BA788"/>
      <c r="BB788"/>
    </row>
    <row r="789" spans="1:54" s="56" customFormat="1" ht="29.25" thickBot="1">
      <c r="A789"/>
      <c r="B789" s="35"/>
      <c r="C789" s="38" t="s">
        <v>2099</v>
      </c>
      <c r="D789" s="36" t="str">
        <f>+D786</f>
        <v>4.1.1.4.01</v>
      </c>
      <c r="E789" s="34" t="s">
        <v>1792</v>
      </c>
      <c r="F789" s="34"/>
      <c r="G789" s="34"/>
      <c r="H789" s="34"/>
      <c r="I789" s="34"/>
      <c r="J789" s="317" t="str">
        <f>+J788</f>
        <v>BLANCO</v>
      </c>
      <c r="K789" s="34" t="str">
        <f>+K780</f>
        <v>usado</v>
      </c>
      <c r="L789" s="34">
        <v>1</v>
      </c>
      <c r="M789" s="34"/>
      <c r="N789" s="34"/>
      <c r="O789" s="34" t="str">
        <f>+C787</f>
        <v>NUEVA FARMACIA</v>
      </c>
      <c r="P789" s="34"/>
      <c r="Q789" s="35"/>
      <c r="R789" s="35"/>
      <c r="S789" s="35"/>
      <c r="T789" s="35"/>
      <c r="U789" s="35"/>
      <c r="V789" s="35"/>
      <c r="W789" s="196">
        <v>4000</v>
      </c>
      <c r="X789" s="197">
        <f t="shared" si="99"/>
        <v>4000</v>
      </c>
      <c r="Y789"/>
      <c r="Z789"/>
      <c r="AA789"/>
      <c r="AB789"/>
      <c r="AC789"/>
      <c r="AD789"/>
      <c r="AE789"/>
      <c r="AF789"/>
      <c r="AG789"/>
      <c r="AH789"/>
      <c r="AI789"/>
      <c r="AJ789"/>
      <c r="AK789"/>
      <c r="AL789"/>
      <c r="AM789"/>
      <c r="AN789"/>
      <c r="AO789"/>
      <c r="AP789"/>
      <c r="AQ789"/>
      <c r="AR789"/>
      <c r="AS789"/>
      <c r="AT789"/>
      <c r="AU789"/>
      <c r="AV789"/>
      <c r="AW789"/>
      <c r="AX789"/>
      <c r="AY789"/>
      <c r="AZ789"/>
      <c r="BA789"/>
      <c r="BB789"/>
    </row>
    <row r="790" spans="1:54" s="56" customFormat="1" ht="29.25" thickBot="1">
      <c r="A790"/>
      <c r="B790" s="35"/>
      <c r="C790" s="38" t="s">
        <v>2100</v>
      </c>
      <c r="D790" s="36" t="str">
        <f>+D788</f>
        <v>4.1.1.4.01</v>
      </c>
      <c r="E790" s="34" t="s">
        <v>1793</v>
      </c>
      <c r="F790" s="34"/>
      <c r="G790" s="34"/>
      <c r="H790" s="34"/>
      <c r="I790" s="34"/>
      <c r="J790" s="317" t="s">
        <v>1150</v>
      </c>
      <c r="K790" s="34" t="str">
        <f>+K789</f>
        <v>usado</v>
      </c>
      <c r="L790" s="34">
        <v>2</v>
      </c>
      <c r="M790" s="34"/>
      <c r="N790" s="34"/>
      <c r="O790" s="34" t="str">
        <f>+C787</f>
        <v>NUEVA FARMACIA</v>
      </c>
      <c r="P790" s="34"/>
      <c r="Q790" s="35"/>
      <c r="R790" s="35"/>
      <c r="S790" s="35"/>
      <c r="T790" s="35"/>
      <c r="U790" s="35"/>
      <c r="V790" s="35"/>
      <c r="W790" s="196">
        <v>1500</v>
      </c>
      <c r="X790" s="197">
        <f t="shared" si="99"/>
        <v>3000</v>
      </c>
      <c r="Y790"/>
      <c r="Z790"/>
      <c r="AA790"/>
      <c r="AB790"/>
      <c r="AC790"/>
      <c r="AD790"/>
      <c r="AE790"/>
      <c r="AF790"/>
      <c r="AG790"/>
      <c r="AH790"/>
      <c r="AI790"/>
      <c r="AJ790"/>
      <c r="AK790"/>
      <c r="AL790"/>
      <c r="AM790"/>
      <c r="AN790"/>
      <c r="AO790"/>
      <c r="AP790"/>
      <c r="AQ790"/>
      <c r="AR790"/>
      <c r="AS790"/>
      <c r="AT790"/>
      <c r="AU790"/>
      <c r="AV790"/>
      <c r="AW790"/>
      <c r="AX790"/>
      <c r="AY790"/>
      <c r="AZ790"/>
      <c r="BA790"/>
      <c r="BB790"/>
    </row>
    <row r="791" spans="1:54" s="56" customFormat="1" ht="29.25" thickBot="1">
      <c r="A791"/>
      <c r="B791" s="35"/>
      <c r="C791" s="38" t="s">
        <v>2101</v>
      </c>
      <c r="D791" s="36" t="str">
        <f>+D789</f>
        <v>4.1.1.4.01</v>
      </c>
      <c r="E791" s="34" t="s">
        <v>1704</v>
      </c>
      <c r="F791" s="34" t="str">
        <f>+F773</f>
        <v>DELL</v>
      </c>
      <c r="G791" s="34"/>
      <c r="H791" s="34"/>
      <c r="I791" s="34"/>
      <c r="J791" s="317" t="str">
        <f>+J773</f>
        <v>Negro</v>
      </c>
      <c r="K791" s="34" t="str">
        <f>+K790</f>
        <v>usado</v>
      </c>
      <c r="L791" s="34">
        <v>1</v>
      </c>
      <c r="M791" s="34"/>
      <c r="N791" s="34"/>
      <c r="O791" s="34" t="str">
        <f>+C787</f>
        <v>NUEVA FARMACIA</v>
      </c>
      <c r="P791" s="34"/>
      <c r="Q791" s="35"/>
      <c r="R791" s="35"/>
      <c r="S791" s="35"/>
      <c r="T791" s="35"/>
      <c r="U791" s="35"/>
      <c r="V791" s="35"/>
      <c r="W791" s="196">
        <v>15000</v>
      </c>
      <c r="X791" s="197">
        <f t="shared" si="99"/>
        <v>15000</v>
      </c>
      <c r="Y791"/>
      <c r="Z791"/>
      <c r="AA791"/>
      <c r="AB791"/>
      <c r="AC791"/>
      <c r="AD791"/>
      <c r="AE791"/>
      <c r="AF791"/>
      <c r="AG791"/>
      <c r="AH791"/>
      <c r="AI791"/>
      <c r="AJ791"/>
      <c r="AK791"/>
      <c r="AL791"/>
      <c r="AM791"/>
      <c r="AN791"/>
      <c r="AO791"/>
      <c r="AP791"/>
      <c r="AQ791"/>
      <c r="AR791"/>
      <c r="AS791"/>
      <c r="AT791"/>
      <c r="AU791"/>
      <c r="AV791"/>
      <c r="AW791"/>
      <c r="AX791"/>
      <c r="AY791"/>
      <c r="AZ791"/>
      <c r="BA791"/>
      <c r="BB791"/>
    </row>
    <row r="792" spans="1:54" s="56" customFormat="1" ht="29.25" thickBot="1">
      <c r="A792"/>
      <c r="B792" s="35"/>
      <c r="C792" s="38" t="s">
        <v>2102</v>
      </c>
      <c r="D792" s="36" t="str">
        <f>+D788</f>
        <v>4.1.1.4.01</v>
      </c>
      <c r="E792" s="34" t="s">
        <v>1794</v>
      </c>
      <c r="F792" s="34"/>
      <c r="G792" s="34"/>
      <c r="H792" s="34"/>
      <c r="I792" s="34"/>
      <c r="J792" s="317" t="s">
        <v>1795</v>
      </c>
      <c r="K792" s="34" t="str">
        <f>+K790</f>
        <v>usado</v>
      </c>
      <c r="L792" s="34">
        <v>2</v>
      </c>
      <c r="M792" s="34"/>
      <c r="N792" s="34"/>
      <c r="O792" s="34" t="str">
        <f>+C787</f>
        <v>NUEVA FARMACIA</v>
      </c>
      <c r="P792" s="34"/>
      <c r="Q792" s="35"/>
      <c r="R792" s="35"/>
      <c r="S792" s="35"/>
      <c r="T792" s="35"/>
      <c r="U792" s="35"/>
      <c r="V792" s="35"/>
      <c r="W792" s="196">
        <v>1000</v>
      </c>
      <c r="X792" s="197">
        <f t="shared" si="99"/>
        <v>2000</v>
      </c>
      <c r="Y792"/>
      <c r="Z792"/>
      <c r="AA792"/>
      <c r="AB792"/>
      <c r="AC792"/>
      <c r="AD792"/>
      <c r="AE792"/>
      <c r="AF792"/>
      <c r="AG792"/>
      <c r="AH792"/>
      <c r="AI792"/>
      <c r="AJ792"/>
      <c r="AK792"/>
      <c r="AL792"/>
      <c r="AM792"/>
      <c r="AN792"/>
      <c r="AO792"/>
      <c r="AP792"/>
      <c r="AQ792"/>
      <c r="AR792"/>
      <c r="AS792"/>
      <c r="AT792"/>
      <c r="AU792"/>
      <c r="AV792"/>
      <c r="AW792"/>
      <c r="AX792"/>
      <c r="AY792"/>
      <c r="AZ792"/>
      <c r="BA792"/>
      <c r="BB792"/>
    </row>
    <row r="793" spans="1:54" s="56" customFormat="1" ht="29.25" thickBot="1">
      <c r="A793"/>
      <c r="B793" s="35"/>
      <c r="C793" s="38" t="s">
        <v>2103</v>
      </c>
      <c r="D793" s="36" t="str">
        <f>+D790</f>
        <v>4.1.1.4.01</v>
      </c>
      <c r="E793" s="34" t="s">
        <v>1799</v>
      </c>
      <c r="F793" s="34"/>
      <c r="G793" s="34"/>
      <c r="H793" s="34"/>
      <c r="I793" s="34"/>
      <c r="J793" s="317" t="s">
        <v>1253</v>
      </c>
      <c r="K793" s="34" t="str">
        <f>+K791</f>
        <v>usado</v>
      </c>
      <c r="L793" s="34">
        <v>1</v>
      </c>
      <c r="M793" s="34"/>
      <c r="N793" s="34"/>
      <c r="O793" s="34" t="str">
        <f>+C787</f>
        <v>NUEVA FARMACIA</v>
      </c>
      <c r="P793" s="34"/>
      <c r="Q793" s="35"/>
      <c r="R793" s="35"/>
      <c r="S793" s="35"/>
      <c r="T793" s="35"/>
      <c r="U793" s="35"/>
      <c r="V793" s="35"/>
      <c r="W793" s="196">
        <v>3000</v>
      </c>
      <c r="X793" s="197">
        <f t="shared" si="99"/>
        <v>3000</v>
      </c>
      <c r="Y793"/>
      <c r="Z793"/>
      <c r="AA793"/>
      <c r="AB793"/>
      <c r="AC793"/>
      <c r="AD793"/>
      <c r="AE793"/>
      <c r="AF793"/>
      <c r="AG793"/>
      <c r="AH793"/>
      <c r="AI793"/>
      <c r="AJ793"/>
      <c r="AK793"/>
      <c r="AL793"/>
      <c r="AM793"/>
      <c r="AN793"/>
      <c r="AO793"/>
      <c r="AP793"/>
      <c r="AQ793"/>
      <c r="AR793"/>
      <c r="AS793"/>
      <c r="AT793"/>
      <c r="AU793"/>
      <c r="AV793"/>
      <c r="AW793"/>
      <c r="AX793"/>
      <c r="AY793"/>
      <c r="AZ793"/>
      <c r="BA793"/>
      <c r="BB793"/>
    </row>
    <row r="794" spans="1:54" s="56" customFormat="1" ht="29.25" thickBot="1">
      <c r="A794"/>
      <c r="B794" s="35"/>
      <c r="C794" s="38" t="s">
        <v>2104</v>
      </c>
      <c r="D794" s="36" t="str">
        <f>+D792</f>
        <v>4.1.1.4.01</v>
      </c>
      <c r="E794" s="34" t="s">
        <v>393</v>
      </c>
      <c r="F794" s="34" t="s">
        <v>497</v>
      </c>
      <c r="G794" s="34" t="s">
        <v>1796</v>
      </c>
      <c r="H794" s="34"/>
      <c r="I794" s="34"/>
      <c r="J794" s="317" t="str">
        <f>+J773</f>
        <v>Negro</v>
      </c>
      <c r="K794" s="34" t="str">
        <f>+K792</f>
        <v>usado</v>
      </c>
      <c r="L794" s="34">
        <v>1</v>
      </c>
      <c r="M794" s="34"/>
      <c r="N794" s="34"/>
      <c r="O794" s="34" t="str">
        <f>+C787</f>
        <v>NUEVA FARMACIA</v>
      </c>
      <c r="P794" s="34"/>
      <c r="Q794" s="35"/>
      <c r="R794" s="35"/>
      <c r="S794" s="35"/>
      <c r="T794" s="35"/>
      <c r="U794" s="35"/>
      <c r="V794" s="35"/>
      <c r="W794" s="196">
        <v>7500</v>
      </c>
      <c r="X794" s="197">
        <f t="shared" si="99"/>
        <v>7500</v>
      </c>
      <c r="Y794"/>
      <c r="Z794"/>
      <c r="AA794"/>
      <c r="AB794"/>
      <c r="AC794"/>
      <c r="AD794"/>
      <c r="AE794"/>
      <c r="AF794"/>
      <c r="AG794"/>
      <c r="AH794"/>
      <c r="AI794"/>
      <c r="AJ794"/>
      <c r="AK794"/>
      <c r="AL794"/>
      <c r="AM794"/>
      <c r="AN794"/>
      <c r="AO794"/>
      <c r="AP794"/>
      <c r="AQ794"/>
      <c r="AR794"/>
      <c r="AS794"/>
      <c r="AT794"/>
      <c r="AU794"/>
      <c r="AV794"/>
      <c r="AW794"/>
      <c r="AX794"/>
      <c r="AY794"/>
      <c r="AZ794"/>
      <c r="BA794"/>
      <c r="BB794"/>
    </row>
    <row r="795" spans="1:54" s="56" customFormat="1" ht="29.25" thickBot="1">
      <c r="A795"/>
      <c r="B795" s="35"/>
      <c r="C795" s="38" t="s">
        <v>2105</v>
      </c>
      <c r="D795" s="36" t="str">
        <f>+D793</f>
        <v>4.1.1.4.01</v>
      </c>
      <c r="E795" s="34" t="s">
        <v>1316</v>
      </c>
      <c r="F795" s="34"/>
      <c r="G795" s="34"/>
      <c r="H795" s="34"/>
      <c r="I795" s="34"/>
      <c r="J795" s="317" t="s">
        <v>1797</v>
      </c>
      <c r="K795" s="34" t="str">
        <f>+K792</f>
        <v>usado</v>
      </c>
      <c r="L795" s="34">
        <v>1</v>
      </c>
      <c r="M795" s="34"/>
      <c r="N795" s="34"/>
      <c r="O795" s="34" t="str">
        <f>+C787</f>
        <v>NUEVA FARMACIA</v>
      </c>
      <c r="P795" s="34"/>
      <c r="Q795" s="35"/>
      <c r="R795" s="35"/>
      <c r="S795" s="35"/>
      <c r="T795" s="35"/>
      <c r="U795" s="35"/>
      <c r="V795" s="35"/>
      <c r="W795" s="196">
        <v>3500</v>
      </c>
      <c r="X795" s="197">
        <f t="shared" si="99"/>
        <v>3500</v>
      </c>
      <c r="Y795"/>
      <c r="Z795"/>
      <c r="AA795"/>
      <c r="AB795"/>
      <c r="AC795"/>
      <c r="AD795"/>
      <c r="AE795"/>
      <c r="AF795"/>
      <c r="AG795"/>
      <c r="AH795"/>
      <c r="AI795"/>
      <c r="AJ795"/>
      <c r="AK795"/>
      <c r="AL795"/>
      <c r="AM795"/>
      <c r="AN795"/>
      <c r="AO795"/>
      <c r="AP795"/>
      <c r="AQ795"/>
      <c r="AR795"/>
      <c r="AS795"/>
      <c r="AT795"/>
      <c r="AU795"/>
      <c r="AV795"/>
      <c r="AW795"/>
      <c r="AX795"/>
      <c r="AY795"/>
      <c r="AZ795"/>
      <c r="BA795"/>
      <c r="BB795"/>
    </row>
    <row r="796" spans="1:54" s="56" customFormat="1" ht="29.25" thickBot="1">
      <c r="A796"/>
      <c r="B796" s="35"/>
      <c r="C796" s="38" t="s">
        <v>2106</v>
      </c>
      <c r="D796" s="36" t="str">
        <f>+D792</f>
        <v>4.1.1.4.01</v>
      </c>
      <c r="E796" s="34" t="s">
        <v>1798</v>
      </c>
      <c r="F796" s="34"/>
      <c r="G796" s="34"/>
      <c r="H796" s="34"/>
      <c r="I796" s="34"/>
      <c r="J796" s="317" t="s">
        <v>1134</v>
      </c>
      <c r="K796" s="34" t="str">
        <f>+K792</f>
        <v>usado</v>
      </c>
      <c r="L796" s="34">
        <v>1</v>
      </c>
      <c r="M796" s="34"/>
      <c r="N796" s="34"/>
      <c r="O796" s="34" t="str">
        <f>+C787</f>
        <v>NUEVA FARMACIA</v>
      </c>
      <c r="P796" s="34"/>
      <c r="Q796" s="35"/>
      <c r="R796" s="35"/>
      <c r="S796" s="35"/>
      <c r="T796" s="35"/>
      <c r="U796" s="35"/>
      <c r="V796" s="35"/>
      <c r="W796" s="196">
        <v>550</v>
      </c>
      <c r="X796" s="197">
        <f t="shared" si="99"/>
        <v>550</v>
      </c>
      <c r="Y796"/>
      <c r="Z796"/>
      <c r="AA796"/>
      <c r="AB796"/>
      <c r="AC796"/>
      <c r="AD796"/>
      <c r="AE796"/>
      <c r="AF796"/>
      <c r="AG796"/>
      <c r="AH796"/>
      <c r="AI796"/>
      <c r="AJ796"/>
      <c r="AK796"/>
      <c r="AL796"/>
      <c r="AM796"/>
      <c r="AN796"/>
      <c r="AO796"/>
      <c r="AP796"/>
      <c r="AQ796"/>
      <c r="AR796"/>
      <c r="AS796"/>
      <c r="AT796"/>
      <c r="AU796"/>
      <c r="AV796"/>
      <c r="AW796"/>
      <c r="AX796"/>
      <c r="AY796"/>
      <c r="AZ796"/>
      <c r="BA796"/>
      <c r="BB796"/>
    </row>
    <row r="797" spans="1:54" s="140" customFormat="1" ht="29.25" thickBot="1">
      <c r="A797" s="144"/>
      <c r="B797" s="141"/>
      <c r="C797" s="376" t="s">
        <v>1805</v>
      </c>
      <c r="D797" s="376"/>
      <c r="E797" s="376"/>
      <c r="F797" s="376"/>
      <c r="G797" s="376"/>
      <c r="H797" s="376"/>
      <c r="I797" s="376"/>
      <c r="J797" s="376"/>
      <c r="K797" s="376"/>
      <c r="L797" s="376"/>
      <c r="M797" s="376"/>
      <c r="N797" s="376"/>
      <c r="O797" s="376"/>
      <c r="P797" s="376"/>
      <c r="Q797" s="141"/>
      <c r="R797" s="141"/>
      <c r="S797" s="141"/>
      <c r="T797" s="141"/>
      <c r="U797" s="141"/>
      <c r="V797" s="141"/>
      <c r="W797" s="142"/>
      <c r="X797" s="143">
        <f t="shared" si="99"/>
        <v>0</v>
      </c>
      <c r="Y797" s="144"/>
      <c r="Z797" s="144"/>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row>
    <row r="798" spans="1:54">
      <c r="B798" s="35"/>
      <c r="C798" s="38" t="s">
        <v>2107</v>
      </c>
      <c r="D798" s="36" t="s">
        <v>60</v>
      </c>
      <c r="E798" s="34" t="s">
        <v>1133</v>
      </c>
      <c r="F798" s="34"/>
      <c r="G798" s="34"/>
      <c r="H798" s="34"/>
      <c r="I798" s="34"/>
      <c r="J798" s="317" t="s">
        <v>666</v>
      </c>
      <c r="K798" s="34" t="str">
        <f>+K795</f>
        <v>usado</v>
      </c>
      <c r="L798" s="34">
        <f>3-1</f>
        <v>2</v>
      </c>
      <c r="M798" s="34"/>
      <c r="N798" s="34"/>
      <c r="O798" s="34" t="str">
        <f>+C797</f>
        <v>CALIDAD</v>
      </c>
      <c r="P798" s="34"/>
      <c r="Q798" s="35"/>
      <c r="R798" s="35"/>
      <c r="S798" s="35"/>
      <c r="T798" s="35"/>
      <c r="U798" s="35"/>
      <c r="V798" s="35"/>
      <c r="W798" s="196">
        <v>2500</v>
      </c>
      <c r="X798" s="197">
        <f t="shared" ref="X798:X853" si="104">+L798*W798</f>
        <v>5000</v>
      </c>
    </row>
    <row r="799" spans="1:54">
      <c r="B799" s="35"/>
      <c r="C799" s="38" t="s">
        <v>2108</v>
      </c>
      <c r="D799" s="36" t="s">
        <v>60</v>
      </c>
      <c r="E799" s="34" t="s">
        <v>1238</v>
      </c>
      <c r="F799" s="34"/>
      <c r="G799" s="34"/>
      <c r="H799" s="34"/>
      <c r="I799" s="34"/>
      <c r="J799" s="317" t="s">
        <v>1239</v>
      </c>
      <c r="K799" s="34" t="str">
        <f>+K798</f>
        <v>usado</v>
      </c>
      <c r="L799" s="34">
        <v>1</v>
      </c>
      <c r="M799" s="34"/>
      <c r="N799" s="34"/>
      <c r="O799" s="34" t="str">
        <f>+O798</f>
        <v>CALIDAD</v>
      </c>
      <c r="P799" s="34"/>
      <c r="Q799" s="35"/>
      <c r="R799" s="35"/>
      <c r="S799" s="35"/>
      <c r="T799" s="35"/>
      <c r="U799" s="35"/>
      <c r="V799" s="35"/>
      <c r="W799" s="196">
        <v>3000</v>
      </c>
      <c r="X799" s="197">
        <f t="shared" si="104"/>
        <v>3000</v>
      </c>
    </row>
    <row r="800" spans="1:54">
      <c r="B800" s="35"/>
      <c r="C800" s="38" t="s">
        <v>2109</v>
      </c>
      <c r="D800" s="36" t="s">
        <v>60</v>
      </c>
      <c r="E800" s="34" t="s">
        <v>1240</v>
      </c>
      <c r="F800" s="34"/>
      <c r="G800" s="34"/>
      <c r="H800" s="34"/>
      <c r="I800" s="34"/>
      <c r="J800" s="317" t="str">
        <f>+J798</f>
        <v>azul</v>
      </c>
      <c r="K800" s="34" t="str">
        <f>+K799</f>
        <v>usado</v>
      </c>
      <c r="L800" s="34">
        <f>+L799</f>
        <v>1</v>
      </c>
      <c r="M800" s="34"/>
      <c r="N800" s="34"/>
      <c r="O800" s="34" t="str">
        <f>+O799</f>
        <v>CALIDAD</v>
      </c>
      <c r="P800" s="34"/>
      <c r="Q800" s="35"/>
      <c r="R800" s="35"/>
      <c r="S800" s="35"/>
      <c r="T800" s="35"/>
      <c r="U800" s="35"/>
      <c r="V800" s="35"/>
      <c r="W800" s="196">
        <v>2500</v>
      </c>
      <c r="X800" s="197">
        <f t="shared" si="104"/>
        <v>2500</v>
      </c>
    </row>
    <row r="801" spans="1:55">
      <c r="B801" s="35"/>
      <c r="C801" s="38" t="s">
        <v>2110</v>
      </c>
      <c r="D801" s="36" t="s">
        <v>60</v>
      </c>
      <c r="E801" s="34" t="s">
        <v>1252</v>
      </c>
      <c r="F801" s="34"/>
      <c r="G801" s="34"/>
      <c r="H801" s="34"/>
      <c r="I801" s="34"/>
      <c r="J801" s="317" t="s">
        <v>388</v>
      </c>
      <c r="K801" s="34" t="str">
        <f>+K13</f>
        <v>nuevo</v>
      </c>
      <c r="L801" s="34">
        <v>1</v>
      </c>
      <c r="M801" s="34"/>
      <c r="N801" s="34"/>
      <c r="O801" s="34" t="str">
        <f>+O800</f>
        <v>CALIDAD</v>
      </c>
      <c r="P801" s="34"/>
      <c r="Q801" s="35"/>
      <c r="R801" s="35"/>
      <c r="S801" s="35"/>
      <c r="T801" s="35"/>
      <c r="U801" s="35"/>
      <c r="V801" s="35"/>
      <c r="W801" s="196">
        <v>1200</v>
      </c>
      <c r="X801" s="197">
        <f t="shared" si="104"/>
        <v>1200</v>
      </c>
    </row>
    <row r="802" spans="1:55">
      <c r="B802" s="35"/>
      <c r="C802" s="38" t="s">
        <v>2111</v>
      </c>
      <c r="D802" s="36" t="s">
        <v>60</v>
      </c>
      <c r="E802" s="34" t="s">
        <v>1242</v>
      </c>
      <c r="F802" s="34"/>
      <c r="G802" s="34"/>
      <c r="H802" s="34"/>
      <c r="I802" s="34"/>
      <c r="J802" s="317" t="s">
        <v>388</v>
      </c>
      <c r="K802" s="34" t="str">
        <f>+K800</f>
        <v>usado</v>
      </c>
      <c r="L802" s="34">
        <v>2</v>
      </c>
      <c r="M802" s="34"/>
      <c r="N802" s="34"/>
      <c r="O802" s="34" t="str">
        <f>+O801</f>
        <v>CALIDAD</v>
      </c>
      <c r="P802" s="34"/>
      <c r="Q802" s="35"/>
      <c r="R802" s="35"/>
      <c r="S802" s="35"/>
      <c r="T802" s="35"/>
      <c r="U802" s="35"/>
      <c r="V802" s="35"/>
      <c r="W802" s="196">
        <v>1000</v>
      </c>
      <c r="X802" s="197">
        <f t="shared" si="104"/>
        <v>2000</v>
      </c>
    </row>
    <row r="803" spans="1:55">
      <c r="B803" s="35"/>
      <c r="C803" s="38" t="s">
        <v>2112</v>
      </c>
      <c r="D803" s="36" t="s">
        <v>60</v>
      </c>
      <c r="E803" s="34" t="s">
        <v>1243</v>
      </c>
      <c r="F803" s="34"/>
      <c r="G803" s="34"/>
      <c r="H803" s="34"/>
      <c r="I803" s="34"/>
      <c r="J803" s="317" t="s">
        <v>1239</v>
      </c>
      <c r="K803" s="34" t="str">
        <f>+K802</f>
        <v>usado</v>
      </c>
      <c r="L803" s="34">
        <v>1</v>
      </c>
      <c r="M803" s="34"/>
      <c r="N803" s="34"/>
      <c r="O803" s="34" t="str">
        <f>+O802</f>
        <v>CALIDAD</v>
      </c>
      <c r="P803" s="34"/>
      <c r="Q803" s="35"/>
      <c r="R803" s="35"/>
      <c r="S803" s="35"/>
      <c r="T803" s="35"/>
      <c r="U803" s="35"/>
      <c r="V803" s="35"/>
      <c r="W803" s="196">
        <v>3000</v>
      </c>
      <c r="X803" s="197">
        <f t="shared" si="104"/>
        <v>3000</v>
      </c>
    </row>
    <row r="804" spans="1:55" s="35" customFormat="1">
      <c r="A804"/>
      <c r="C804" s="38" t="s">
        <v>2113</v>
      </c>
      <c r="D804" s="36" t="s">
        <v>60</v>
      </c>
      <c r="E804" s="34" t="s">
        <v>2005</v>
      </c>
      <c r="F804" s="34" t="s">
        <v>2006</v>
      </c>
      <c r="G804" s="34"/>
      <c r="H804" s="34"/>
      <c r="I804" s="34"/>
      <c r="J804" s="317" t="s">
        <v>2007</v>
      </c>
      <c r="K804" s="34" t="str">
        <f>+K803</f>
        <v>usado</v>
      </c>
      <c r="L804" s="34">
        <v>1</v>
      </c>
      <c r="M804" s="34"/>
      <c r="N804" s="34"/>
      <c r="O804" s="34" t="str">
        <f>+O862</f>
        <v>ACTIVO FIJO</v>
      </c>
      <c r="P804" s="34"/>
      <c r="W804" s="196">
        <v>5000</v>
      </c>
      <c r="X804" s="197">
        <f t="shared" si="104"/>
        <v>5000</v>
      </c>
      <c r="Y804"/>
      <c r="Z804"/>
      <c r="AA804"/>
      <c r="AB804"/>
      <c r="AC804"/>
      <c r="AD804"/>
      <c r="AE804"/>
      <c r="AF804"/>
      <c r="AG804"/>
      <c r="AH804"/>
      <c r="AI804"/>
      <c r="AJ804"/>
      <c r="AK804"/>
      <c r="AL804"/>
      <c r="AM804"/>
      <c r="AN804"/>
      <c r="AO804"/>
      <c r="AP804"/>
      <c r="AQ804"/>
      <c r="AR804"/>
      <c r="AS804"/>
      <c r="AT804"/>
      <c r="AU804"/>
      <c r="AV804"/>
      <c r="AW804"/>
      <c r="AX804"/>
      <c r="AY804"/>
      <c r="AZ804"/>
      <c r="BA804"/>
      <c r="BB804"/>
      <c r="BC804" s="66"/>
    </row>
    <row r="805" spans="1:55" s="35" customFormat="1" ht="29.25" thickBot="1">
      <c r="A805"/>
      <c r="C805" s="38" t="s">
        <v>2114</v>
      </c>
      <c r="D805" s="36" t="s">
        <v>60</v>
      </c>
      <c r="E805" s="107" t="s">
        <v>2008</v>
      </c>
      <c r="F805" s="34"/>
      <c r="G805" s="34"/>
      <c r="H805" s="34"/>
      <c r="I805" s="34"/>
      <c r="J805" s="317" t="s">
        <v>1837</v>
      </c>
      <c r="K805" s="34" t="str">
        <f>+K804</f>
        <v>usado</v>
      </c>
      <c r="L805" s="34">
        <v>3</v>
      </c>
      <c r="M805" s="34"/>
      <c r="N805" s="34"/>
      <c r="O805" s="34" t="str">
        <f>+O804</f>
        <v>ACTIVO FIJO</v>
      </c>
      <c r="P805" s="34"/>
      <c r="W805" s="196">
        <v>5000</v>
      </c>
      <c r="X805" s="197">
        <f t="shared" si="104"/>
        <v>15000</v>
      </c>
      <c r="Y805"/>
      <c r="Z805"/>
      <c r="AA805"/>
      <c r="AB805"/>
      <c r="AC805"/>
      <c r="AD805"/>
      <c r="AE805"/>
      <c r="AF805"/>
      <c r="AG805"/>
      <c r="AH805"/>
      <c r="AI805"/>
      <c r="AJ805"/>
      <c r="AK805"/>
      <c r="AL805"/>
      <c r="AM805"/>
      <c r="AN805"/>
      <c r="AO805"/>
      <c r="AP805"/>
      <c r="AQ805"/>
      <c r="AR805"/>
      <c r="AS805"/>
      <c r="AT805"/>
      <c r="AU805"/>
      <c r="AV805"/>
      <c r="AW805"/>
      <c r="AX805"/>
      <c r="AY805"/>
      <c r="AZ805"/>
      <c r="BA805"/>
      <c r="BB805"/>
      <c r="BC805" s="66"/>
    </row>
    <row r="806" spans="1:55" s="140" customFormat="1" ht="29.25" thickBot="1">
      <c r="A806" s="144"/>
      <c r="B806" s="141"/>
      <c r="C806" s="375" t="s">
        <v>2011</v>
      </c>
      <c r="D806" s="375"/>
      <c r="E806" s="375"/>
      <c r="F806" s="375"/>
      <c r="G806" s="375"/>
      <c r="H806" s="375"/>
      <c r="I806" s="375"/>
      <c r="J806" s="375"/>
      <c r="K806" s="375"/>
      <c r="L806" s="375"/>
      <c r="M806" s="375"/>
      <c r="N806" s="375"/>
      <c r="O806" s="375"/>
      <c r="P806" s="375"/>
      <c r="Q806" s="141"/>
      <c r="R806" s="141"/>
      <c r="S806" s="141"/>
      <c r="T806" s="141"/>
      <c r="U806" s="141"/>
      <c r="V806" s="141"/>
      <c r="W806" s="142"/>
      <c r="X806" s="143">
        <f t="shared" si="104"/>
        <v>0</v>
      </c>
      <c r="Y806" s="144"/>
      <c r="Z806" s="144"/>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row>
    <row r="807" spans="1:55" s="35" customFormat="1">
      <c r="A807"/>
      <c r="C807" s="38" t="s">
        <v>2115</v>
      </c>
      <c r="D807" s="36" t="s">
        <v>60</v>
      </c>
      <c r="E807" s="107" t="s">
        <v>2012</v>
      </c>
      <c r="F807" s="34" t="s">
        <v>2013</v>
      </c>
      <c r="G807" s="34"/>
      <c r="H807" s="34"/>
      <c r="I807" s="34"/>
      <c r="J807" s="317" t="str">
        <f>+J805</f>
        <v>PLATA</v>
      </c>
      <c r="K807" s="34" t="str">
        <f>+K803</f>
        <v>usado</v>
      </c>
      <c r="L807" s="34">
        <f>+L804</f>
        <v>1</v>
      </c>
      <c r="M807" s="34"/>
      <c r="N807" s="34"/>
      <c r="O807" s="34" t="str">
        <f>+C806</f>
        <v>CIRUJIA</v>
      </c>
      <c r="P807" s="34"/>
      <c r="W807" s="196">
        <v>1300</v>
      </c>
      <c r="X807" s="197">
        <f t="shared" si="104"/>
        <v>1300</v>
      </c>
      <c r="Y807"/>
      <c r="Z807"/>
      <c r="AA807"/>
      <c r="AB807"/>
      <c r="AC807"/>
      <c r="AD807"/>
      <c r="AE807"/>
      <c r="AF807"/>
      <c r="AG807"/>
      <c r="AH807"/>
      <c r="AI807"/>
      <c r="AJ807"/>
      <c r="AK807"/>
      <c r="AL807"/>
      <c r="AM807"/>
      <c r="AN807"/>
      <c r="AO807"/>
      <c r="AP807"/>
      <c r="AQ807"/>
      <c r="AR807"/>
      <c r="AS807"/>
      <c r="AT807"/>
      <c r="AU807"/>
      <c r="AV807"/>
      <c r="AW807"/>
      <c r="AX807"/>
      <c r="AY807"/>
      <c r="AZ807"/>
      <c r="BA807"/>
      <c r="BB807"/>
      <c r="BC807" s="66"/>
    </row>
    <row r="808" spans="1:55" s="35" customFormat="1">
      <c r="A808"/>
      <c r="C808" s="38" t="s">
        <v>2116</v>
      </c>
      <c r="D808" s="36" t="s">
        <v>60</v>
      </c>
      <c r="E808" s="107" t="s">
        <v>2014</v>
      </c>
      <c r="F808" s="34" t="s">
        <v>2015</v>
      </c>
      <c r="G808" s="34"/>
      <c r="H808" s="34"/>
      <c r="I808" s="34"/>
      <c r="J808" s="317" t="str">
        <f>+J802</f>
        <v>Blanco</v>
      </c>
      <c r="K808" s="34" t="str">
        <f>+K803</f>
        <v>usado</v>
      </c>
      <c r="L808" s="34">
        <v>2</v>
      </c>
      <c r="M808" s="34"/>
      <c r="N808" s="34"/>
      <c r="O808" s="34" t="str">
        <f>+C806</f>
        <v>CIRUJIA</v>
      </c>
      <c r="P808" s="34"/>
      <c r="W808" s="196">
        <f>2000*60</f>
        <v>120000</v>
      </c>
      <c r="X808" s="197">
        <f t="shared" si="104"/>
        <v>240000</v>
      </c>
      <c r="Y808"/>
      <c r="Z808"/>
      <c r="AA808"/>
      <c r="AB808"/>
      <c r="AC808"/>
      <c r="AD808"/>
      <c r="AE808"/>
      <c r="AF808"/>
      <c r="AG808"/>
      <c r="AH808"/>
      <c r="AI808"/>
      <c r="AJ808"/>
      <c r="AK808"/>
      <c r="AL808"/>
      <c r="AM808"/>
      <c r="AN808"/>
      <c r="AO808"/>
      <c r="AP808"/>
      <c r="AQ808"/>
      <c r="AR808"/>
      <c r="AS808"/>
      <c r="AT808"/>
      <c r="AU808"/>
      <c r="AV808"/>
      <c r="AW808"/>
      <c r="AX808"/>
      <c r="AY808"/>
      <c r="AZ808"/>
      <c r="BA808"/>
      <c r="BB808"/>
      <c r="BC808" s="66"/>
    </row>
    <row r="809" spans="1:55" s="35" customFormat="1">
      <c r="A809"/>
      <c r="C809" s="38" t="s">
        <v>2117</v>
      </c>
      <c r="D809" s="36" t="s">
        <v>60</v>
      </c>
      <c r="E809" s="34" t="s">
        <v>2016</v>
      </c>
      <c r="F809" s="34"/>
      <c r="G809" s="34"/>
      <c r="H809" s="34"/>
      <c r="I809" s="34"/>
      <c r="J809" s="317" t="str">
        <f>+J796</f>
        <v>METAL</v>
      </c>
      <c r="K809" s="34" t="str">
        <f>+K804</f>
        <v>usado</v>
      </c>
      <c r="L809" s="34">
        <v>2</v>
      </c>
      <c r="M809" s="34"/>
      <c r="N809" s="34"/>
      <c r="O809" s="34" t="str">
        <f>+C806</f>
        <v>CIRUJIA</v>
      </c>
      <c r="P809" s="34"/>
      <c r="W809" s="196">
        <v>3000</v>
      </c>
      <c r="X809" s="197">
        <f t="shared" si="104"/>
        <v>6000</v>
      </c>
      <c r="Y809"/>
      <c r="Z809"/>
      <c r="AA809"/>
      <c r="AB809"/>
      <c r="AC809"/>
      <c r="AD809"/>
      <c r="AE809"/>
      <c r="AF809"/>
      <c r="AG809"/>
      <c r="AH809"/>
      <c r="AI809"/>
      <c r="AJ809"/>
      <c r="AK809"/>
      <c r="AL809"/>
      <c r="AM809"/>
      <c r="AN809"/>
      <c r="AO809"/>
      <c r="AP809"/>
      <c r="AQ809"/>
      <c r="AR809"/>
      <c r="AS809"/>
      <c r="AT809"/>
      <c r="AU809"/>
      <c r="AV809"/>
      <c r="AW809"/>
      <c r="AX809"/>
      <c r="AY809"/>
      <c r="AZ809"/>
      <c r="BA809"/>
      <c r="BB809"/>
      <c r="BC809" s="66"/>
    </row>
    <row r="810" spans="1:55" s="35" customFormat="1">
      <c r="A810"/>
      <c r="C810" s="38" t="s">
        <v>2118</v>
      </c>
      <c r="D810" s="36" t="s">
        <v>60</v>
      </c>
      <c r="E810" s="34" t="s">
        <v>2017</v>
      </c>
      <c r="F810" s="34"/>
      <c r="G810" s="34"/>
      <c r="H810" s="34"/>
      <c r="I810" s="34"/>
      <c r="J810" s="317" t="str">
        <f>+J809</f>
        <v>METAL</v>
      </c>
      <c r="K810" s="34" t="str">
        <f>+K805</f>
        <v>usado</v>
      </c>
      <c r="L810" s="34">
        <v>2</v>
      </c>
      <c r="M810" s="34"/>
      <c r="N810" s="34"/>
      <c r="O810" s="34" t="str">
        <f>+C806</f>
        <v>CIRUJIA</v>
      </c>
      <c r="P810" s="34"/>
      <c r="W810" s="196">
        <v>2500</v>
      </c>
      <c r="X810" s="197">
        <f t="shared" si="104"/>
        <v>5000</v>
      </c>
      <c r="Y810"/>
      <c r="Z810"/>
      <c r="AA810"/>
      <c r="AB810"/>
      <c r="AC810"/>
      <c r="AD810"/>
      <c r="AE810"/>
      <c r="AF810"/>
      <c r="AG810"/>
      <c r="AH810"/>
      <c r="AI810"/>
      <c r="AJ810"/>
      <c r="AK810"/>
      <c r="AL810"/>
      <c r="AM810"/>
      <c r="AN810"/>
      <c r="AO810"/>
      <c r="AP810"/>
      <c r="AQ810"/>
      <c r="AR810"/>
      <c r="AS810"/>
      <c r="AT810"/>
      <c r="AU810"/>
      <c r="AV810"/>
      <c r="AW810"/>
      <c r="AX810"/>
      <c r="AY810"/>
      <c r="AZ810"/>
      <c r="BA810"/>
      <c r="BB810"/>
      <c r="BC810" s="66"/>
    </row>
    <row r="811" spans="1:55">
      <c r="B811" s="35"/>
      <c r="C811" s="38" t="s">
        <v>2119</v>
      </c>
      <c r="D811" s="36" t="s">
        <v>60</v>
      </c>
      <c r="E811" s="34" t="s">
        <v>2018</v>
      </c>
      <c r="F811" s="34"/>
      <c r="G811" s="34"/>
      <c r="H811" s="34"/>
      <c r="I811" s="34"/>
      <c r="J811" s="317" t="str">
        <f>+J809</f>
        <v>METAL</v>
      </c>
      <c r="K811" s="34" t="str">
        <f>+K809</f>
        <v>usado</v>
      </c>
      <c r="L811" s="34">
        <v>1</v>
      </c>
      <c r="M811" s="34"/>
      <c r="N811" s="34"/>
      <c r="O811" s="34" t="str">
        <f>+C806</f>
        <v>CIRUJIA</v>
      </c>
      <c r="P811" s="34"/>
      <c r="Q811" s="35"/>
      <c r="R811" s="35"/>
      <c r="S811" s="35"/>
      <c r="T811" s="35"/>
      <c r="U811" s="35"/>
      <c r="V811" s="35"/>
      <c r="W811" s="196">
        <v>3000</v>
      </c>
      <c r="X811" s="197">
        <f t="shared" si="104"/>
        <v>3000</v>
      </c>
    </row>
    <row r="812" spans="1:55" s="35" customFormat="1">
      <c r="A812"/>
      <c r="C812" s="38" t="s">
        <v>2120</v>
      </c>
      <c r="D812" s="36" t="s">
        <v>60</v>
      </c>
      <c r="E812" s="107" t="s">
        <v>389</v>
      </c>
      <c r="F812" s="34"/>
      <c r="G812" s="34"/>
      <c r="H812" s="34"/>
      <c r="I812" s="34"/>
      <c r="J812" s="317" t="str">
        <f>+J810</f>
        <v>METAL</v>
      </c>
      <c r="K812" s="34" t="str">
        <f t="shared" ref="K812:K824" si="105">+K807</f>
        <v>usado</v>
      </c>
      <c r="L812" s="34">
        <v>5</v>
      </c>
      <c r="M812" s="34"/>
      <c r="N812" s="34"/>
      <c r="O812" s="34" t="str">
        <f>+C806</f>
        <v>CIRUJIA</v>
      </c>
      <c r="P812" s="34"/>
      <c r="W812" s="196">
        <v>3000</v>
      </c>
      <c r="X812" s="197">
        <f t="shared" si="104"/>
        <v>15000</v>
      </c>
      <c r="Y812"/>
      <c r="Z812"/>
      <c r="AA812"/>
      <c r="AB812"/>
      <c r="AC812"/>
      <c r="AD812"/>
      <c r="AE812"/>
      <c r="AF812"/>
      <c r="AG812"/>
      <c r="AH812"/>
      <c r="AI812"/>
      <c r="AJ812"/>
      <c r="AK812"/>
      <c r="AL812"/>
      <c r="AM812"/>
      <c r="AN812"/>
      <c r="AO812"/>
      <c r="AP812"/>
      <c r="AQ812"/>
      <c r="AR812"/>
      <c r="AS812"/>
      <c r="AT812"/>
      <c r="AU812"/>
      <c r="AV812"/>
      <c r="AW812"/>
      <c r="AX812"/>
      <c r="AY812"/>
      <c r="AZ812"/>
      <c r="BA812"/>
      <c r="BB812"/>
      <c r="BC812" s="66"/>
    </row>
    <row r="813" spans="1:55" s="35" customFormat="1">
      <c r="A813"/>
      <c r="C813" s="38" t="s">
        <v>1516</v>
      </c>
      <c r="D813" s="36" t="s">
        <v>60</v>
      </c>
      <c r="E813" s="34" t="s">
        <v>2019</v>
      </c>
      <c r="F813" s="34"/>
      <c r="G813" s="34"/>
      <c r="H813" s="34"/>
      <c r="I813" s="34"/>
      <c r="J813" s="317" t="str">
        <f>+J810</f>
        <v>METAL</v>
      </c>
      <c r="K813" s="34" t="str">
        <f t="shared" si="105"/>
        <v>usado</v>
      </c>
      <c r="L813" s="34">
        <v>2</v>
      </c>
      <c r="M813" s="34"/>
      <c r="N813" s="34"/>
      <c r="O813" s="34" t="str">
        <f>+C806</f>
        <v>CIRUJIA</v>
      </c>
      <c r="P813" s="34"/>
      <c r="W813" s="196">
        <v>1000</v>
      </c>
      <c r="X813" s="197">
        <f t="shared" si="104"/>
        <v>2000</v>
      </c>
      <c r="Y813"/>
      <c r="Z813"/>
      <c r="AA813"/>
      <c r="AB813"/>
      <c r="AC813"/>
      <c r="AD813"/>
      <c r="AE813"/>
      <c r="AF813"/>
      <c r="AG813"/>
      <c r="AH813"/>
      <c r="AI813"/>
      <c r="AJ813"/>
      <c r="AK813"/>
      <c r="AL813"/>
      <c r="AM813"/>
      <c r="AN813"/>
      <c r="AO813"/>
      <c r="AP813"/>
      <c r="AQ813"/>
      <c r="AR813"/>
      <c r="AS813"/>
      <c r="AT813"/>
      <c r="AU813"/>
      <c r="AV813"/>
      <c r="AW813"/>
      <c r="AX813"/>
      <c r="AY813"/>
      <c r="AZ813"/>
      <c r="BA813"/>
      <c r="BB813"/>
      <c r="BC813" s="66"/>
    </row>
    <row r="814" spans="1:55" s="35" customFormat="1">
      <c r="A814"/>
      <c r="C814" s="38" t="s">
        <v>1517</v>
      </c>
      <c r="D814" s="36" t="s">
        <v>60</v>
      </c>
      <c r="E814" s="34" t="s">
        <v>1148</v>
      </c>
      <c r="F814" s="34"/>
      <c r="G814" s="34"/>
      <c r="H814" s="34"/>
      <c r="I814" s="34"/>
      <c r="J814" s="317" t="str">
        <f>+J801</f>
        <v>Blanco</v>
      </c>
      <c r="K814" s="34" t="str">
        <f t="shared" si="105"/>
        <v>usado</v>
      </c>
      <c r="L814" s="34">
        <v>1</v>
      </c>
      <c r="M814" s="34"/>
      <c r="N814" s="34"/>
      <c r="O814" s="34" t="str">
        <f>+C806</f>
        <v>CIRUJIA</v>
      </c>
      <c r="P814" s="34"/>
      <c r="W814" s="196">
        <v>60000</v>
      </c>
      <c r="X814" s="197">
        <f t="shared" si="104"/>
        <v>60000</v>
      </c>
      <c r="Y814"/>
      <c r="Z814"/>
      <c r="AA814"/>
      <c r="AB814"/>
      <c r="AC814"/>
      <c r="AD814"/>
      <c r="AE814"/>
      <c r="AF814"/>
      <c r="AG814"/>
      <c r="AH814"/>
      <c r="AI814"/>
      <c r="AJ814"/>
      <c r="AK814"/>
      <c r="AL814"/>
      <c r="AM814"/>
      <c r="AN814"/>
      <c r="AO814"/>
      <c r="AP814"/>
      <c r="AQ814"/>
      <c r="AR814"/>
      <c r="AS814"/>
      <c r="AT814"/>
      <c r="AU814"/>
      <c r="AV814"/>
      <c r="AW814"/>
      <c r="AX814"/>
      <c r="AY814"/>
      <c r="AZ814"/>
      <c r="BA814"/>
      <c r="BB814"/>
      <c r="BC814" s="66"/>
    </row>
    <row r="815" spans="1:55" s="35" customFormat="1">
      <c r="A815"/>
      <c r="C815" s="38" t="s">
        <v>1518</v>
      </c>
      <c r="D815" s="36" t="s">
        <v>60</v>
      </c>
      <c r="E815" s="34" t="s">
        <v>1480</v>
      </c>
      <c r="F815" s="34" t="s">
        <v>518</v>
      </c>
      <c r="G815" s="34" t="s">
        <v>2020</v>
      </c>
      <c r="H815" s="34"/>
      <c r="I815" s="34"/>
      <c r="J815" s="317" t="s">
        <v>2021</v>
      </c>
      <c r="K815" s="34" t="str">
        <f t="shared" si="105"/>
        <v>usado</v>
      </c>
      <c r="L815" s="34">
        <v>1</v>
      </c>
      <c r="M815" s="34"/>
      <c r="N815" s="34"/>
      <c r="O815" s="34" t="str">
        <f>+C806</f>
        <v>CIRUJIA</v>
      </c>
      <c r="P815" s="34"/>
      <c r="W815" s="196">
        <f>10000*60</f>
        <v>600000</v>
      </c>
      <c r="X815" s="197">
        <f t="shared" si="104"/>
        <v>600000</v>
      </c>
      <c r="Y815"/>
      <c r="Z815"/>
      <c r="AA815"/>
      <c r="AB815"/>
      <c r="AC815"/>
      <c r="AD815"/>
      <c r="AE815"/>
      <c r="AF815"/>
      <c r="AG815"/>
      <c r="AH815"/>
      <c r="AI815"/>
      <c r="AJ815"/>
      <c r="AK815"/>
      <c r="AL815"/>
      <c r="AM815"/>
      <c r="AN815"/>
      <c r="AO815"/>
      <c r="AP815"/>
      <c r="AQ815"/>
      <c r="AR815"/>
      <c r="AS815"/>
      <c r="AT815"/>
      <c r="AU815"/>
      <c r="AV815"/>
      <c r="AW815"/>
      <c r="AX815"/>
      <c r="AY815"/>
      <c r="AZ815"/>
      <c r="BA815"/>
      <c r="BB815"/>
      <c r="BC815" s="66"/>
    </row>
    <row r="816" spans="1:55" s="35" customFormat="1">
      <c r="A816"/>
      <c r="C816" s="38" t="s">
        <v>1519</v>
      </c>
      <c r="D816" s="36" t="s">
        <v>60</v>
      </c>
      <c r="E816" s="34" t="s">
        <v>453</v>
      </c>
      <c r="F816" s="34" t="s">
        <v>494</v>
      </c>
      <c r="G816" s="34"/>
      <c r="H816" s="34"/>
      <c r="I816" s="34"/>
      <c r="J816" s="317" t="s">
        <v>937</v>
      </c>
      <c r="K816" s="34" t="str">
        <f t="shared" si="105"/>
        <v>usado</v>
      </c>
      <c r="L816" s="34">
        <f>4+1+1</f>
        <v>6</v>
      </c>
      <c r="M816" s="34"/>
      <c r="N816" s="34"/>
      <c r="O816" s="34" t="str">
        <f>+C806</f>
        <v>CIRUJIA</v>
      </c>
      <c r="P816" s="34"/>
      <c r="W816" s="196">
        <v>60000</v>
      </c>
      <c r="X816" s="197">
        <f t="shared" si="104"/>
        <v>360000</v>
      </c>
      <c r="Y816"/>
      <c r="Z816"/>
      <c r="AA816"/>
      <c r="AB816"/>
      <c r="AC816"/>
      <c r="AD816"/>
      <c r="AE816"/>
      <c r="AF816"/>
      <c r="AG816"/>
      <c r="AH816"/>
      <c r="AI816"/>
      <c r="AJ816"/>
      <c r="AK816"/>
      <c r="AL816"/>
      <c r="AM816"/>
      <c r="AN816"/>
      <c r="AO816"/>
      <c r="AP816"/>
      <c r="AQ816"/>
      <c r="AR816"/>
      <c r="AS816"/>
      <c r="AT816"/>
      <c r="AU816"/>
      <c r="AV816"/>
      <c r="AW816"/>
      <c r="AX816"/>
      <c r="AY816"/>
      <c r="AZ816"/>
      <c r="BA816"/>
      <c r="BB816"/>
      <c r="BC816" s="66"/>
    </row>
    <row r="817" spans="1:55" s="35" customFormat="1">
      <c r="A817"/>
      <c r="C817" s="38" t="s">
        <v>1520</v>
      </c>
      <c r="D817" s="36" t="s">
        <v>60</v>
      </c>
      <c r="E817" s="34" t="s">
        <v>2022</v>
      </c>
      <c r="F817" s="34" t="s">
        <v>489</v>
      </c>
      <c r="G817" s="34"/>
      <c r="H817" s="34"/>
      <c r="I817" s="34"/>
      <c r="J817" s="317" t="str">
        <f>+J814</f>
        <v>Blanco</v>
      </c>
      <c r="K817" s="34" t="str">
        <f t="shared" si="105"/>
        <v>usado</v>
      </c>
      <c r="L817" s="34">
        <v>1</v>
      </c>
      <c r="M817" s="34"/>
      <c r="N817" s="34"/>
      <c r="O817" s="34" t="str">
        <f>+C806</f>
        <v>CIRUJIA</v>
      </c>
      <c r="P817" s="34"/>
      <c r="W817" s="196">
        <v>30000</v>
      </c>
      <c r="X817" s="197">
        <f t="shared" si="104"/>
        <v>30000</v>
      </c>
      <c r="Y817"/>
      <c r="Z817"/>
      <c r="AA817"/>
      <c r="AB817"/>
      <c r="AC817"/>
      <c r="AD817"/>
      <c r="AE817"/>
      <c r="AF817"/>
      <c r="AG817"/>
      <c r="AH817"/>
      <c r="AI817"/>
      <c r="AJ817"/>
      <c r="AK817"/>
      <c r="AL817"/>
      <c r="AM817"/>
      <c r="AN817"/>
      <c r="AO817"/>
      <c r="AP817"/>
      <c r="AQ817"/>
      <c r="AR817"/>
      <c r="AS817"/>
      <c r="AT817"/>
      <c r="AU817"/>
      <c r="AV817"/>
      <c r="AW817"/>
      <c r="AX817"/>
      <c r="AY817"/>
      <c r="AZ817"/>
      <c r="BA817"/>
      <c r="BB817"/>
      <c r="BC817" s="66"/>
    </row>
    <row r="818" spans="1:55" s="35" customFormat="1">
      <c r="A818"/>
      <c r="C818" s="38" t="s">
        <v>1521</v>
      </c>
      <c r="D818" s="36" t="s">
        <v>60</v>
      </c>
      <c r="E818" s="34" t="s">
        <v>2023</v>
      </c>
      <c r="F818" s="34" t="s">
        <v>955</v>
      </c>
      <c r="G818" s="34" t="s">
        <v>2024</v>
      </c>
      <c r="H818" s="34"/>
      <c r="I818" s="34"/>
      <c r="J818" s="317" t="str">
        <f>+J815</f>
        <v>GRIS/AZUL</v>
      </c>
      <c r="K818" s="34" t="str">
        <f t="shared" si="105"/>
        <v>usado</v>
      </c>
      <c r="L818" s="34">
        <v>1</v>
      </c>
      <c r="M818" s="34"/>
      <c r="N818" s="34"/>
      <c r="O818" s="34" t="str">
        <f>+C806</f>
        <v>CIRUJIA</v>
      </c>
      <c r="P818" s="34"/>
      <c r="W818" s="196">
        <f>5500*60</f>
        <v>330000</v>
      </c>
      <c r="X818" s="197">
        <f t="shared" si="104"/>
        <v>330000</v>
      </c>
      <c r="Y818"/>
      <c r="Z818"/>
      <c r="AA818"/>
      <c r="AB818"/>
      <c r="AC818"/>
      <c r="AD818"/>
      <c r="AE818"/>
      <c r="AF818"/>
      <c r="AG818"/>
      <c r="AH818"/>
      <c r="AI818"/>
      <c r="AJ818"/>
      <c r="AK818"/>
      <c r="AL818"/>
      <c r="AM818"/>
      <c r="AN818"/>
      <c r="AO818"/>
      <c r="AP818"/>
      <c r="AQ818"/>
      <c r="AR818"/>
      <c r="AS818"/>
      <c r="AT818"/>
      <c r="AU818"/>
      <c r="AV818"/>
      <c r="AW818"/>
      <c r="AX818"/>
      <c r="AY818"/>
      <c r="AZ818"/>
      <c r="BA818"/>
      <c r="BB818"/>
      <c r="BC818" s="66"/>
    </row>
    <row r="819" spans="1:55" s="35" customFormat="1">
      <c r="A819"/>
      <c r="C819" s="38" t="s">
        <v>1522</v>
      </c>
      <c r="D819" s="36" t="s">
        <v>60</v>
      </c>
      <c r="E819" s="34" t="s">
        <v>2025</v>
      </c>
      <c r="F819" s="34" t="str">
        <f>+F817</f>
        <v>COVIDIEN</v>
      </c>
      <c r="G819" s="34" t="s">
        <v>2026</v>
      </c>
      <c r="H819" s="34"/>
      <c r="I819" s="34"/>
      <c r="J819" s="317" t="str">
        <f>+J818</f>
        <v>GRIS/AZUL</v>
      </c>
      <c r="K819" s="34" t="str">
        <f t="shared" si="105"/>
        <v>usado</v>
      </c>
      <c r="L819" s="34">
        <v>1</v>
      </c>
      <c r="M819" s="34"/>
      <c r="N819" s="34"/>
      <c r="O819" s="34" t="str">
        <f>+C806</f>
        <v>CIRUJIA</v>
      </c>
      <c r="P819" s="34"/>
      <c r="W819" s="196">
        <v>30000</v>
      </c>
      <c r="X819" s="197">
        <f t="shared" si="104"/>
        <v>30000</v>
      </c>
      <c r="Y819"/>
      <c r="Z819"/>
      <c r="AA819"/>
      <c r="AB819"/>
      <c r="AC819"/>
      <c r="AD819"/>
      <c r="AE819"/>
      <c r="AF819"/>
      <c r="AG819"/>
      <c r="AH819"/>
      <c r="AI819"/>
      <c r="AJ819"/>
      <c r="AK819"/>
      <c r="AL819"/>
      <c r="AM819"/>
      <c r="AN819"/>
      <c r="AO819"/>
      <c r="AP819"/>
      <c r="AQ819"/>
      <c r="AR819"/>
      <c r="AS819"/>
      <c r="AT819"/>
      <c r="AU819"/>
      <c r="AV819"/>
      <c r="AW819"/>
      <c r="AX819"/>
      <c r="AY819"/>
      <c r="AZ819"/>
      <c r="BA819"/>
      <c r="BB819"/>
      <c r="BC819" s="66"/>
    </row>
    <row r="820" spans="1:55" s="35" customFormat="1">
      <c r="A820"/>
      <c r="C820" s="38" t="s">
        <v>1523</v>
      </c>
      <c r="D820" s="36" t="s">
        <v>60</v>
      </c>
      <c r="E820" s="34" t="s">
        <v>2027</v>
      </c>
      <c r="F820" s="34" t="str">
        <f>+F817</f>
        <v>COVIDIEN</v>
      </c>
      <c r="G820" s="34"/>
      <c r="H820" s="34"/>
      <c r="I820" s="34"/>
      <c r="J820" s="317" t="str">
        <f>+J815</f>
        <v>GRIS/AZUL</v>
      </c>
      <c r="K820" s="34" t="str">
        <f t="shared" si="105"/>
        <v>usado</v>
      </c>
      <c r="L820" s="34">
        <v>1</v>
      </c>
      <c r="M820" s="34"/>
      <c r="N820" s="34"/>
      <c r="O820" s="34" t="str">
        <f>+C806</f>
        <v>CIRUJIA</v>
      </c>
      <c r="P820" s="34"/>
      <c r="W820" s="196">
        <v>30000</v>
      </c>
      <c r="X820" s="197">
        <f t="shared" si="104"/>
        <v>30000</v>
      </c>
      <c r="Y820"/>
      <c r="Z820"/>
      <c r="AA820"/>
      <c r="AB820"/>
      <c r="AC820"/>
      <c r="AD820"/>
      <c r="AE820"/>
      <c r="AF820"/>
      <c r="AG820"/>
      <c r="AH820"/>
      <c r="AI820"/>
      <c r="AJ820"/>
      <c r="AK820"/>
      <c r="AL820"/>
      <c r="AM820"/>
      <c r="AN820"/>
      <c r="AO820"/>
      <c r="AP820"/>
      <c r="AQ820"/>
      <c r="AR820"/>
      <c r="AS820"/>
      <c r="AT820"/>
      <c r="AU820"/>
      <c r="AV820"/>
      <c r="AW820"/>
      <c r="AX820"/>
      <c r="AY820"/>
      <c r="AZ820"/>
      <c r="BA820"/>
      <c r="BB820"/>
      <c r="BC820" s="66"/>
    </row>
    <row r="821" spans="1:55" s="35" customFormat="1">
      <c r="A821"/>
      <c r="C821" s="38" t="s">
        <v>1524</v>
      </c>
      <c r="D821" s="36" t="s">
        <v>60</v>
      </c>
      <c r="E821" s="34" t="s">
        <v>2028</v>
      </c>
      <c r="F821" s="34" t="str">
        <f>+F819</f>
        <v>COVIDIEN</v>
      </c>
      <c r="G821" s="34"/>
      <c r="H821" s="34"/>
      <c r="I821" s="34"/>
      <c r="J821" s="317" t="str">
        <f>+J819</f>
        <v>GRIS/AZUL</v>
      </c>
      <c r="K821" s="34" t="str">
        <f t="shared" si="105"/>
        <v>usado</v>
      </c>
      <c r="L821" s="34">
        <v>1</v>
      </c>
      <c r="M821" s="34"/>
      <c r="N821" s="34"/>
      <c r="O821" s="34" t="str">
        <f>+C806</f>
        <v>CIRUJIA</v>
      </c>
      <c r="P821" s="34"/>
      <c r="W821" s="196">
        <v>30000</v>
      </c>
      <c r="X821" s="197">
        <f t="shared" si="104"/>
        <v>30000</v>
      </c>
      <c r="Y821"/>
      <c r="Z821"/>
      <c r="AA821"/>
      <c r="AB821"/>
      <c r="AC821"/>
      <c r="AD821"/>
      <c r="AE821"/>
      <c r="AF821"/>
      <c r="AG821"/>
      <c r="AH821"/>
      <c r="AI821"/>
      <c r="AJ821"/>
      <c r="AK821"/>
      <c r="AL821"/>
      <c r="AM821"/>
      <c r="AN821"/>
      <c r="AO821"/>
      <c r="AP821"/>
      <c r="AQ821"/>
      <c r="AR821"/>
      <c r="AS821"/>
      <c r="AT821"/>
      <c r="AU821"/>
      <c r="AV821"/>
      <c r="AW821"/>
      <c r="AX821"/>
      <c r="AY821"/>
      <c r="AZ821"/>
      <c r="BA821"/>
      <c r="BB821"/>
      <c r="BC821" s="66"/>
    </row>
    <row r="822" spans="1:55" s="35" customFormat="1">
      <c r="A822"/>
      <c r="C822" s="38" t="s">
        <v>1525</v>
      </c>
      <c r="D822" s="36" t="s">
        <v>60</v>
      </c>
      <c r="E822" s="34" t="s">
        <v>2029</v>
      </c>
      <c r="F822" s="34" t="str">
        <f>+F819</f>
        <v>COVIDIEN</v>
      </c>
      <c r="G822" s="34"/>
      <c r="H822" s="34"/>
      <c r="I822" s="34"/>
      <c r="J822" s="317" t="str">
        <f>+J808</f>
        <v>Blanco</v>
      </c>
      <c r="K822" s="34" t="str">
        <f t="shared" si="105"/>
        <v>usado</v>
      </c>
      <c r="L822" s="34">
        <v>1</v>
      </c>
      <c r="M822" s="34"/>
      <c r="N822" s="34"/>
      <c r="O822" s="34" t="str">
        <f>+C806</f>
        <v>CIRUJIA</v>
      </c>
      <c r="P822" s="34"/>
      <c r="W822" s="196">
        <v>30000</v>
      </c>
      <c r="X822" s="197">
        <f t="shared" si="104"/>
        <v>30000</v>
      </c>
      <c r="Y822"/>
      <c r="Z822"/>
      <c r="AA822"/>
      <c r="AB822"/>
      <c r="AC822"/>
      <c r="AD822"/>
      <c r="AE822"/>
      <c r="AF822"/>
      <c r="AG822"/>
      <c r="AH822"/>
      <c r="AI822"/>
      <c r="AJ822"/>
      <c r="AK822"/>
      <c r="AL822"/>
      <c r="AM822"/>
      <c r="AN822"/>
      <c r="AO822"/>
      <c r="AP822"/>
      <c r="AQ822"/>
      <c r="AR822"/>
      <c r="AS822"/>
      <c r="AT822"/>
      <c r="AU822"/>
      <c r="AV822"/>
      <c r="AW822"/>
      <c r="AX822"/>
      <c r="AY822"/>
      <c r="AZ822"/>
      <c r="BA822"/>
      <c r="BB822"/>
      <c r="BC822" s="66"/>
    </row>
    <row r="823" spans="1:55" s="35" customFormat="1">
      <c r="A823"/>
      <c r="C823" s="38" t="s">
        <v>1526</v>
      </c>
      <c r="D823" s="36" t="s">
        <v>60</v>
      </c>
      <c r="E823" s="34" t="s">
        <v>2030</v>
      </c>
      <c r="F823" s="34" t="s">
        <v>2031</v>
      </c>
      <c r="G823" s="34">
        <v>3040</v>
      </c>
      <c r="H823" s="34"/>
      <c r="I823" s="34"/>
      <c r="J823" s="317" t="s">
        <v>2032</v>
      </c>
      <c r="K823" s="34" t="str">
        <f t="shared" si="105"/>
        <v>usado</v>
      </c>
      <c r="L823" s="34">
        <v>1</v>
      </c>
      <c r="M823" s="34"/>
      <c r="N823" s="34"/>
      <c r="O823" s="34" t="str">
        <f>+C806</f>
        <v>CIRUJIA</v>
      </c>
      <c r="P823" s="34"/>
      <c r="W823" s="196">
        <f>2100*60</f>
        <v>126000</v>
      </c>
      <c r="X823" s="197">
        <f t="shared" si="104"/>
        <v>126000</v>
      </c>
      <c r="Y823"/>
      <c r="Z823"/>
      <c r="AA823"/>
      <c r="AB823"/>
      <c r="AC823"/>
      <c r="AD823"/>
      <c r="AE823"/>
      <c r="AF823"/>
      <c r="AG823"/>
      <c r="AH823"/>
      <c r="AI823"/>
      <c r="AJ823"/>
      <c r="AK823"/>
      <c r="AL823"/>
      <c r="AM823"/>
      <c r="AN823"/>
      <c r="AO823"/>
      <c r="AP823"/>
      <c r="AQ823"/>
      <c r="AR823"/>
      <c r="AS823"/>
      <c r="AT823"/>
      <c r="AU823"/>
      <c r="AV823"/>
      <c r="AW823"/>
      <c r="AX823"/>
      <c r="AY823"/>
      <c r="AZ823"/>
      <c r="BA823"/>
      <c r="BB823"/>
      <c r="BC823" s="66"/>
    </row>
    <row r="824" spans="1:55" s="35" customFormat="1">
      <c r="A824"/>
      <c r="C824" s="38" t="s">
        <v>1527</v>
      </c>
      <c r="D824" s="36" t="s">
        <v>60</v>
      </c>
      <c r="E824" s="34" t="s">
        <v>2033</v>
      </c>
      <c r="F824" s="34"/>
      <c r="G824" s="34"/>
      <c r="H824" s="34"/>
      <c r="I824" s="34"/>
      <c r="J824" s="317" t="str">
        <f>+J811</f>
        <v>METAL</v>
      </c>
      <c r="K824" s="34" t="str">
        <f t="shared" si="105"/>
        <v>usado</v>
      </c>
      <c r="L824" s="34">
        <v>1</v>
      </c>
      <c r="M824" s="34"/>
      <c r="N824" s="34"/>
      <c r="O824" s="34" t="str">
        <f>+C806</f>
        <v>CIRUJIA</v>
      </c>
      <c r="P824" s="34"/>
      <c r="W824" s="196">
        <v>3000</v>
      </c>
      <c r="X824" s="197">
        <f t="shared" si="104"/>
        <v>3000</v>
      </c>
      <c r="Y824"/>
      <c r="Z824"/>
      <c r="AA824"/>
      <c r="AB824"/>
      <c r="AC824"/>
      <c r="AD824"/>
      <c r="AE824"/>
      <c r="AF824"/>
      <c r="AG824"/>
      <c r="AH824"/>
      <c r="AI824"/>
      <c r="AJ824"/>
      <c r="AK824"/>
      <c r="AL824"/>
      <c r="AM824"/>
      <c r="AN824"/>
      <c r="AO824"/>
      <c r="AP824"/>
      <c r="AQ824"/>
      <c r="AR824"/>
      <c r="AS824"/>
      <c r="AT824"/>
      <c r="AU824"/>
      <c r="AV824"/>
      <c r="AW824"/>
      <c r="AX824"/>
      <c r="AY824"/>
      <c r="AZ824"/>
      <c r="BA824"/>
      <c r="BB824"/>
      <c r="BC824" s="66"/>
    </row>
    <row r="825" spans="1:55" s="35" customFormat="1">
      <c r="A825"/>
      <c r="C825" s="38" t="s">
        <v>1528</v>
      </c>
      <c r="D825" s="36" t="s">
        <v>60</v>
      </c>
      <c r="E825" s="34" t="s">
        <v>2034</v>
      </c>
      <c r="F825" s="34"/>
      <c r="G825" s="34"/>
      <c r="H825" s="34"/>
      <c r="I825" s="34"/>
      <c r="J825" s="317" t="str">
        <f>+J824</f>
        <v>METAL</v>
      </c>
      <c r="K825" s="34" t="str">
        <f>+K820</f>
        <v>usado</v>
      </c>
      <c r="L825" s="34">
        <v>1</v>
      </c>
      <c r="M825" s="34"/>
      <c r="N825" s="34"/>
      <c r="O825" s="34" t="str">
        <f>+C806</f>
        <v>CIRUJIA</v>
      </c>
      <c r="P825" s="34"/>
      <c r="W825" s="196">
        <v>3000</v>
      </c>
      <c r="X825" s="197">
        <f t="shared" si="104"/>
        <v>3000</v>
      </c>
      <c r="Y825"/>
      <c r="Z825"/>
      <c r="AA825"/>
      <c r="AB825"/>
      <c r="AC825"/>
      <c r="AD825"/>
      <c r="AE825"/>
      <c r="AF825"/>
      <c r="AG825"/>
      <c r="AH825"/>
      <c r="AI825"/>
      <c r="AJ825"/>
      <c r="AK825"/>
      <c r="AL825"/>
      <c r="AM825"/>
      <c r="AN825"/>
      <c r="AO825"/>
      <c r="AP825"/>
      <c r="AQ825"/>
      <c r="AR825"/>
      <c r="AS825"/>
      <c r="AT825"/>
      <c r="AU825"/>
      <c r="AV825"/>
      <c r="AW825"/>
      <c r="AX825"/>
      <c r="AY825"/>
      <c r="AZ825"/>
      <c r="BA825"/>
      <c r="BB825"/>
      <c r="BC825" s="66"/>
    </row>
    <row r="826" spans="1:55" s="93" customFormat="1">
      <c r="A826" s="94"/>
      <c r="C826" s="164" t="s">
        <v>1529</v>
      </c>
      <c r="D826" s="165" t="s">
        <v>60</v>
      </c>
      <c r="E826" s="92" t="s">
        <v>2035</v>
      </c>
      <c r="F826" s="92" t="s">
        <v>2036</v>
      </c>
      <c r="G826" s="92"/>
      <c r="H826" s="92"/>
      <c r="I826" s="92"/>
      <c r="J826" s="92" t="s">
        <v>1826</v>
      </c>
      <c r="K826" s="92" t="str">
        <f t="shared" ref="K826:K832" si="106">+K821</f>
        <v>usado</v>
      </c>
      <c r="L826" s="92">
        <v>1</v>
      </c>
      <c r="M826" s="92"/>
      <c r="N826" s="92"/>
      <c r="O826" s="92" t="str">
        <f>+C806</f>
        <v>CIRUJIA</v>
      </c>
      <c r="P826" s="92"/>
      <c r="W826" s="219"/>
      <c r="X826" s="220">
        <f t="shared" si="104"/>
        <v>0</v>
      </c>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5"/>
    </row>
    <row r="827" spans="1:55" s="35" customFormat="1">
      <c r="A827"/>
      <c r="C827" s="38" t="s">
        <v>1530</v>
      </c>
      <c r="D827" s="36" t="s">
        <v>60</v>
      </c>
      <c r="E827" s="34" t="s">
        <v>2037</v>
      </c>
      <c r="F827" s="34" t="s">
        <v>2038</v>
      </c>
      <c r="G827" s="34"/>
      <c r="H827" s="34"/>
      <c r="I827" s="34"/>
      <c r="J827" s="317" t="str">
        <f>+J819</f>
        <v>GRIS/AZUL</v>
      </c>
      <c r="K827" s="34" t="str">
        <f t="shared" si="106"/>
        <v>usado</v>
      </c>
      <c r="L827" s="34">
        <v>1</v>
      </c>
      <c r="M827" s="34"/>
      <c r="N827" s="34"/>
      <c r="O827" s="34" t="str">
        <f>+C806</f>
        <v>CIRUJIA</v>
      </c>
      <c r="P827" s="34"/>
      <c r="W827" s="196">
        <f>5000*60</f>
        <v>300000</v>
      </c>
      <c r="X827" s="197">
        <f t="shared" si="104"/>
        <v>300000</v>
      </c>
      <c r="Y827"/>
      <c r="Z827"/>
      <c r="AA827"/>
      <c r="AB827"/>
      <c r="AC827"/>
      <c r="AD827"/>
      <c r="AE827"/>
      <c r="AF827"/>
      <c r="AG827"/>
      <c r="AH827"/>
      <c r="AI827"/>
      <c r="AJ827"/>
      <c r="AK827"/>
      <c r="AL827"/>
      <c r="AM827"/>
      <c r="AN827"/>
      <c r="AO827"/>
      <c r="AP827"/>
      <c r="AQ827"/>
      <c r="AR827"/>
      <c r="AS827"/>
      <c r="AT827"/>
      <c r="AU827"/>
      <c r="AV827"/>
      <c r="AW827"/>
      <c r="AX827"/>
      <c r="AY827"/>
      <c r="AZ827"/>
      <c r="BA827"/>
      <c r="BB827"/>
      <c r="BC827" s="66"/>
    </row>
    <row r="828" spans="1:55" s="35" customFormat="1">
      <c r="A828"/>
      <c r="C828" s="38" t="s">
        <v>1531</v>
      </c>
      <c r="D828" s="36" t="s">
        <v>60</v>
      </c>
      <c r="E828" s="34" t="s">
        <v>2039</v>
      </c>
      <c r="F828" s="34"/>
      <c r="G828" s="34"/>
      <c r="H828" s="34"/>
      <c r="I828" s="34"/>
      <c r="J828" s="317" t="str">
        <f>+J811</f>
        <v>METAL</v>
      </c>
      <c r="K828" s="34" t="str">
        <f t="shared" si="106"/>
        <v>usado</v>
      </c>
      <c r="L828" s="34">
        <v>3</v>
      </c>
      <c r="M828" s="34"/>
      <c r="N828" s="34"/>
      <c r="O828" s="34" t="str">
        <f>+C806</f>
        <v>CIRUJIA</v>
      </c>
      <c r="P828" s="34"/>
      <c r="W828" s="196">
        <v>3000</v>
      </c>
      <c r="X828" s="197">
        <f t="shared" si="104"/>
        <v>9000</v>
      </c>
      <c r="Y828"/>
      <c r="Z828"/>
      <c r="AA828"/>
      <c r="AB828"/>
      <c r="AC828"/>
      <c r="AD828"/>
      <c r="AE828"/>
      <c r="AF828"/>
      <c r="AG828"/>
      <c r="AH828"/>
      <c r="AI828"/>
      <c r="AJ828"/>
      <c r="AK828"/>
      <c r="AL828"/>
      <c r="AM828"/>
      <c r="AN828"/>
      <c r="AO828"/>
      <c r="AP828"/>
      <c r="AQ828"/>
      <c r="AR828"/>
      <c r="AS828"/>
      <c r="AT828"/>
      <c r="AU828"/>
      <c r="AV828"/>
      <c r="AW828"/>
      <c r="AX828"/>
      <c r="AY828"/>
      <c r="AZ828"/>
      <c r="BA828"/>
      <c r="BB828"/>
      <c r="BC828" s="66"/>
    </row>
    <row r="829" spans="1:55" s="35" customFormat="1">
      <c r="A829"/>
      <c r="C829" s="38" t="s">
        <v>1532</v>
      </c>
      <c r="D829" s="36" t="s">
        <v>60</v>
      </c>
      <c r="E829" s="34" t="s">
        <v>953</v>
      </c>
      <c r="F829" s="34" t="s">
        <v>2040</v>
      </c>
      <c r="G829" s="34"/>
      <c r="H829" s="34"/>
      <c r="I829" s="34"/>
      <c r="J829" s="317" t="str">
        <f>+J818</f>
        <v>GRIS/AZUL</v>
      </c>
      <c r="K829" s="34" t="str">
        <f t="shared" si="106"/>
        <v>usado</v>
      </c>
      <c r="L829" s="34">
        <v>2</v>
      </c>
      <c r="M829" s="34"/>
      <c r="N829" s="34"/>
      <c r="O829" s="34" t="str">
        <f>+C806</f>
        <v>CIRUJIA</v>
      </c>
      <c r="P829" s="34"/>
      <c r="W829" s="196">
        <v>60000</v>
      </c>
      <c r="X829" s="197">
        <f t="shared" si="104"/>
        <v>120000</v>
      </c>
      <c r="Y829"/>
      <c r="Z829"/>
      <c r="AA829"/>
      <c r="AB829"/>
      <c r="AC829"/>
      <c r="AD829"/>
      <c r="AE829"/>
      <c r="AF829"/>
      <c r="AG829"/>
      <c r="AH829"/>
      <c r="AI829"/>
      <c r="AJ829"/>
      <c r="AK829"/>
      <c r="AL829"/>
      <c r="AM829"/>
      <c r="AN829"/>
      <c r="AO829"/>
      <c r="AP829"/>
      <c r="AQ829"/>
      <c r="AR829"/>
      <c r="AS829"/>
      <c r="AT829"/>
      <c r="AU829"/>
      <c r="AV829"/>
      <c r="AW829"/>
      <c r="AX829"/>
      <c r="AY829"/>
      <c r="AZ829"/>
      <c r="BA829"/>
      <c r="BB829"/>
      <c r="BC829" s="66"/>
    </row>
    <row r="830" spans="1:55" s="35" customFormat="1">
      <c r="A830"/>
      <c r="C830" s="38" t="s">
        <v>1533</v>
      </c>
      <c r="D830" s="36" t="s">
        <v>60</v>
      </c>
      <c r="E830" s="34" t="s">
        <v>1480</v>
      </c>
      <c r="F830" s="34" t="s">
        <v>583</v>
      </c>
      <c r="G830" s="34"/>
      <c r="H830" s="34"/>
      <c r="I830" s="34"/>
      <c r="J830" s="317" t="s">
        <v>937</v>
      </c>
      <c r="K830" s="34" t="str">
        <f t="shared" si="106"/>
        <v>usado</v>
      </c>
      <c r="L830" s="34">
        <v>1</v>
      </c>
      <c r="M830" s="34"/>
      <c r="N830" s="34"/>
      <c r="O830" s="34" t="str">
        <f>+C806</f>
        <v>CIRUJIA</v>
      </c>
      <c r="P830" s="34"/>
      <c r="W830" s="196">
        <f>2000*60</f>
        <v>120000</v>
      </c>
      <c r="X830" s="197">
        <f t="shared" si="104"/>
        <v>120000</v>
      </c>
      <c r="Y830"/>
      <c r="Z830"/>
      <c r="AA830"/>
      <c r="AB830"/>
      <c r="AC830"/>
      <c r="AD830"/>
      <c r="AE830"/>
      <c r="AF830"/>
      <c r="AG830"/>
      <c r="AH830"/>
      <c r="AI830"/>
      <c r="AJ830"/>
      <c r="AK830"/>
      <c r="AL830"/>
      <c r="AM830"/>
      <c r="AN830"/>
      <c r="AO830"/>
      <c r="AP830"/>
      <c r="AQ830"/>
      <c r="AR830"/>
      <c r="AS830"/>
      <c r="AT830"/>
      <c r="AU830"/>
      <c r="AV830"/>
      <c r="AW830"/>
      <c r="AX830"/>
      <c r="AY830"/>
      <c r="AZ830"/>
      <c r="BA830"/>
      <c r="BB830"/>
      <c r="BC830" s="66"/>
    </row>
    <row r="831" spans="1:55" s="35" customFormat="1">
      <c r="A831"/>
      <c r="C831" s="38" t="s">
        <v>1534</v>
      </c>
      <c r="D831" s="36" t="s">
        <v>60</v>
      </c>
      <c r="E831" s="34" t="s">
        <v>2022</v>
      </c>
      <c r="F831" s="34" t="str">
        <f>+F815</f>
        <v>DRAGER</v>
      </c>
      <c r="G831" s="34"/>
      <c r="H831" s="34"/>
      <c r="I831" s="34"/>
      <c r="J831" s="317" t="str">
        <f>+J827</f>
        <v>GRIS/AZUL</v>
      </c>
      <c r="K831" s="34" t="str">
        <f t="shared" si="106"/>
        <v>usado</v>
      </c>
      <c r="L831" s="34">
        <v>1</v>
      </c>
      <c r="M831" s="34"/>
      <c r="N831" s="34"/>
      <c r="O831" s="34" t="str">
        <f>+C806</f>
        <v>CIRUJIA</v>
      </c>
      <c r="P831" s="34"/>
      <c r="W831" s="196">
        <v>30000</v>
      </c>
      <c r="X831" s="197">
        <f t="shared" si="104"/>
        <v>30000</v>
      </c>
      <c r="Y831"/>
      <c r="Z831"/>
      <c r="AA831"/>
      <c r="AB831"/>
      <c r="AC831"/>
      <c r="AD831"/>
      <c r="AE831"/>
      <c r="AF831"/>
      <c r="AG831"/>
      <c r="AH831"/>
      <c r="AI831"/>
      <c r="AJ831"/>
      <c r="AK831"/>
      <c r="AL831"/>
      <c r="AM831"/>
      <c r="AN831"/>
      <c r="AO831"/>
      <c r="AP831"/>
      <c r="AQ831"/>
      <c r="AR831"/>
      <c r="AS831"/>
      <c r="AT831"/>
      <c r="AU831"/>
      <c r="AV831"/>
      <c r="AW831"/>
      <c r="AX831"/>
      <c r="AY831"/>
      <c r="AZ831"/>
      <c r="BA831"/>
      <c r="BB831"/>
      <c r="BC831" s="66"/>
    </row>
    <row r="832" spans="1:55" s="35" customFormat="1">
      <c r="A832"/>
      <c r="C832" s="38" t="s">
        <v>1535</v>
      </c>
      <c r="D832" s="36" t="s">
        <v>60</v>
      </c>
      <c r="E832" s="34" t="s">
        <v>2041</v>
      </c>
      <c r="F832" s="34" t="str">
        <f>+F815</f>
        <v>DRAGER</v>
      </c>
      <c r="G832" s="34"/>
      <c r="H832" s="34"/>
      <c r="I832" s="34"/>
      <c r="J832" s="317" t="str">
        <f>+J815</f>
        <v>GRIS/AZUL</v>
      </c>
      <c r="K832" s="34" t="str">
        <f t="shared" si="106"/>
        <v>usado</v>
      </c>
      <c r="L832" s="34">
        <v>1</v>
      </c>
      <c r="M832" s="34"/>
      <c r="N832" s="34"/>
      <c r="O832" s="34" t="str">
        <f>+C806</f>
        <v>CIRUJIA</v>
      </c>
      <c r="P832" s="34"/>
      <c r="W832" s="196">
        <f>7500*60</f>
        <v>450000</v>
      </c>
      <c r="X832" s="197">
        <f t="shared" si="104"/>
        <v>450000</v>
      </c>
      <c r="Y832"/>
      <c r="Z832"/>
      <c r="AA832"/>
      <c r="AB832"/>
      <c r="AC832"/>
      <c r="AD832"/>
      <c r="AE832"/>
      <c r="AF832"/>
      <c r="AG832"/>
      <c r="AH832"/>
      <c r="AI832"/>
      <c r="AJ832"/>
      <c r="AK832"/>
      <c r="AL832"/>
      <c r="AM832"/>
      <c r="AN832"/>
      <c r="AO832"/>
      <c r="AP832"/>
      <c r="AQ832"/>
      <c r="AR832"/>
      <c r="AS832"/>
      <c r="AT832"/>
      <c r="AU832"/>
      <c r="AV832"/>
      <c r="AW832"/>
      <c r="AX832"/>
      <c r="AY832"/>
      <c r="AZ832"/>
      <c r="BA832"/>
      <c r="BB832"/>
      <c r="BC832" s="66"/>
    </row>
    <row r="833" spans="1:55" s="35" customFormat="1">
      <c r="A833"/>
      <c r="C833" s="38" t="s">
        <v>1536</v>
      </c>
      <c r="D833" s="36" t="s">
        <v>60</v>
      </c>
      <c r="E833" s="34" t="s">
        <v>453</v>
      </c>
      <c r="F833" s="34" t="s">
        <v>2042</v>
      </c>
      <c r="G833" s="34"/>
      <c r="H833" s="34"/>
      <c r="I833" s="34"/>
      <c r="J833" s="317" t="str">
        <f>+J832</f>
        <v>GRIS/AZUL</v>
      </c>
      <c r="K833" s="34" t="str">
        <f>+K830</f>
        <v>usado</v>
      </c>
      <c r="L833" s="34">
        <v>1</v>
      </c>
      <c r="M833" s="34"/>
      <c r="N833" s="34"/>
      <c r="O833" s="34" t="str">
        <f>+C806</f>
        <v>CIRUJIA</v>
      </c>
      <c r="P833" s="34"/>
      <c r="W833" s="196">
        <f>1500*70</f>
        <v>105000</v>
      </c>
      <c r="X833" s="197">
        <f t="shared" si="104"/>
        <v>105000</v>
      </c>
      <c r="Y833"/>
      <c r="Z833"/>
      <c r="AA833"/>
      <c r="AB833"/>
      <c r="AC833"/>
      <c r="AD833"/>
      <c r="AE833"/>
      <c r="AF833"/>
      <c r="AG833"/>
      <c r="AH833"/>
      <c r="AI833"/>
      <c r="AJ833"/>
      <c r="AK833"/>
      <c r="AL833"/>
      <c r="AM833"/>
      <c r="AN833"/>
      <c r="AO833"/>
      <c r="AP833"/>
      <c r="AQ833"/>
      <c r="AR833"/>
      <c r="AS833"/>
      <c r="AT833"/>
      <c r="AU833"/>
      <c r="AV833"/>
      <c r="AW833"/>
      <c r="AX833"/>
      <c r="AY833"/>
      <c r="AZ833"/>
      <c r="BA833"/>
      <c r="BB833"/>
      <c r="BC833" s="66"/>
    </row>
    <row r="834" spans="1:55" s="35" customFormat="1">
      <c r="A834"/>
      <c r="C834" s="38" t="s">
        <v>1537</v>
      </c>
      <c r="D834" s="36" t="s">
        <v>60</v>
      </c>
      <c r="E834" s="34" t="str">
        <f>+E827</f>
        <v>CUNA CANGURO</v>
      </c>
      <c r="F834" s="34" t="str">
        <f>+F831</f>
        <v>DRAGER</v>
      </c>
      <c r="G834" s="34"/>
      <c r="H834" s="34"/>
      <c r="I834" s="34"/>
      <c r="J834" s="317" t="str">
        <f>+J832</f>
        <v>GRIS/AZUL</v>
      </c>
      <c r="K834" s="34" t="str">
        <f>+K813</f>
        <v>usado</v>
      </c>
      <c r="L834" s="34">
        <v>2</v>
      </c>
      <c r="M834" s="34"/>
      <c r="N834" s="34"/>
      <c r="O834" s="34" t="str">
        <f>+C806</f>
        <v>CIRUJIA</v>
      </c>
      <c r="P834" s="34"/>
      <c r="W834" s="196">
        <f>5000*60</f>
        <v>300000</v>
      </c>
      <c r="X834" s="197">
        <f t="shared" si="104"/>
        <v>600000</v>
      </c>
      <c r="Y834"/>
      <c r="Z834"/>
      <c r="AA834"/>
      <c r="AB834"/>
      <c r="AC834"/>
      <c r="AD834"/>
      <c r="AE834"/>
      <c r="AF834"/>
      <c r="AG834"/>
      <c r="AH834"/>
      <c r="AI834"/>
      <c r="AJ834"/>
      <c r="AK834"/>
      <c r="AL834"/>
      <c r="AM834"/>
      <c r="AN834"/>
      <c r="AO834"/>
      <c r="AP834"/>
      <c r="AQ834"/>
      <c r="AR834"/>
      <c r="AS834"/>
      <c r="AT834"/>
      <c r="AU834"/>
      <c r="AV834"/>
      <c r="AW834"/>
      <c r="AX834"/>
      <c r="AY834"/>
      <c r="AZ834"/>
      <c r="BA834"/>
      <c r="BB834"/>
      <c r="BC834" s="66"/>
    </row>
    <row r="835" spans="1:55" s="35" customFormat="1">
      <c r="A835"/>
      <c r="C835" s="38" t="s">
        <v>1538</v>
      </c>
      <c r="D835" s="36" t="s">
        <v>60</v>
      </c>
      <c r="E835" s="34" t="s">
        <v>1481</v>
      </c>
      <c r="F835" s="34" t="s">
        <v>2043</v>
      </c>
      <c r="G835" s="34"/>
      <c r="H835" s="34"/>
      <c r="I835" s="34"/>
      <c r="J835" s="317" t="str">
        <f>+J810</f>
        <v>METAL</v>
      </c>
      <c r="K835" s="34" t="str">
        <f>+K816</f>
        <v>usado</v>
      </c>
      <c r="L835" s="34">
        <v>1</v>
      </c>
      <c r="M835" s="34"/>
      <c r="N835" s="34"/>
      <c r="O835" s="34" t="str">
        <f>+C806</f>
        <v>CIRUJIA</v>
      </c>
      <c r="P835" s="34"/>
      <c r="W835" s="196">
        <f>29000*60</f>
        <v>1740000</v>
      </c>
      <c r="X835" s="197">
        <f t="shared" si="104"/>
        <v>1740000</v>
      </c>
      <c r="Y835"/>
      <c r="Z835"/>
      <c r="AA835"/>
      <c r="AB835"/>
      <c r="AC835"/>
      <c r="AD835"/>
      <c r="AE835"/>
      <c r="AF835"/>
      <c r="AG835"/>
      <c r="AH835"/>
      <c r="AI835"/>
      <c r="AJ835"/>
      <c r="AK835"/>
      <c r="AL835"/>
      <c r="AM835"/>
      <c r="AN835"/>
      <c r="AO835"/>
      <c r="AP835"/>
      <c r="AQ835"/>
      <c r="AR835"/>
      <c r="AS835"/>
      <c r="AT835"/>
      <c r="AU835"/>
      <c r="AV835"/>
      <c r="AW835"/>
      <c r="AX835"/>
      <c r="AY835"/>
      <c r="AZ835"/>
      <c r="BA835"/>
      <c r="BB835"/>
      <c r="BC835" s="66"/>
    </row>
    <row r="836" spans="1:55" s="35" customFormat="1">
      <c r="A836"/>
      <c r="C836" s="38" t="s">
        <v>1539</v>
      </c>
      <c r="D836" s="36" t="s">
        <v>60</v>
      </c>
      <c r="E836" s="34" t="s">
        <v>2044</v>
      </c>
      <c r="F836" s="34"/>
      <c r="G836" s="34"/>
      <c r="H836" s="34"/>
      <c r="I836" s="34"/>
      <c r="J836" s="317" t="str">
        <f>+J812</f>
        <v>METAL</v>
      </c>
      <c r="K836" s="34" t="str">
        <f>+K813</f>
        <v>usado</v>
      </c>
      <c r="L836" s="34">
        <v>1</v>
      </c>
      <c r="M836" s="34"/>
      <c r="N836" s="34"/>
      <c r="O836" s="34" t="str">
        <f>+C806</f>
        <v>CIRUJIA</v>
      </c>
      <c r="P836" s="34"/>
      <c r="W836" s="196">
        <f>300*60</f>
        <v>18000</v>
      </c>
      <c r="X836" s="197">
        <f t="shared" si="104"/>
        <v>18000</v>
      </c>
      <c r="Y836"/>
      <c r="Z836"/>
      <c r="AA836"/>
      <c r="AB836"/>
      <c r="AC836"/>
      <c r="AD836"/>
      <c r="AE836"/>
      <c r="AF836"/>
      <c r="AG836"/>
      <c r="AH836"/>
      <c r="AI836"/>
      <c r="AJ836"/>
      <c r="AK836"/>
      <c r="AL836"/>
      <c r="AM836"/>
      <c r="AN836"/>
      <c r="AO836"/>
      <c r="AP836"/>
      <c r="AQ836"/>
      <c r="AR836"/>
      <c r="AS836"/>
      <c r="AT836"/>
      <c r="AU836"/>
      <c r="AV836"/>
      <c r="AW836"/>
      <c r="AX836"/>
      <c r="AY836"/>
      <c r="AZ836"/>
      <c r="BA836"/>
      <c r="BB836"/>
      <c r="BC836" s="66"/>
    </row>
    <row r="837" spans="1:55" s="35" customFormat="1">
      <c r="A837"/>
      <c r="C837" s="38" t="s">
        <v>1540</v>
      </c>
      <c r="D837" s="36" t="s">
        <v>60</v>
      </c>
      <c r="E837" s="34" t="str">
        <f>+E835</f>
        <v>MAQUINA DE ESTERILIZACION</v>
      </c>
      <c r="F837" s="34" t="s">
        <v>2013</v>
      </c>
      <c r="G837" s="34"/>
      <c r="H837" s="34"/>
      <c r="I837" s="34"/>
      <c r="J837" s="317" t="str">
        <f>+J811</f>
        <v>METAL</v>
      </c>
      <c r="K837" s="34" t="str">
        <f>+K816</f>
        <v>usado</v>
      </c>
      <c r="L837" s="34">
        <v>1</v>
      </c>
      <c r="M837" s="34"/>
      <c r="N837" s="34"/>
      <c r="O837" s="34" t="str">
        <f>+C806</f>
        <v>CIRUJIA</v>
      </c>
      <c r="P837" s="34"/>
      <c r="W837" s="196">
        <f>1000*60</f>
        <v>60000</v>
      </c>
      <c r="X837" s="197">
        <f t="shared" si="104"/>
        <v>60000</v>
      </c>
      <c r="Y837"/>
      <c r="Z837"/>
      <c r="AA837"/>
      <c r="AB837"/>
      <c r="AC837"/>
      <c r="AD837"/>
      <c r="AE837"/>
      <c r="AF837"/>
      <c r="AG837"/>
      <c r="AH837"/>
      <c r="AI837"/>
      <c r="AJ837"/>
      <c r="AK837"/>
      <c r="AL837"/>
      <c r="AM837"/>
      <c r="AN837"/>
      <c r="AO837"/>
      <c r="AP837"/>
      <c r="AQ837"/>
      <c r="AR837"/>
      <c r="AS837"/>
      <c r="AT837"/>
      <c r="AU837"/>
      <c r="AV837"/>
      <c r="AW837"/>
      <c r="AX837"/>
      <c r="AY837"/>
      <c r="AZ837"/>
      <c r="BA837"/>
      <c r="BB837"/>
      <c r="BC837" s="66"/>
    </row>
    <row r="838" spans="1:55" s="35" customFormat="1">
      <c r="A838"/>
      <c r="C838" s="38" t="s">
        <v>1541</v>
      </c>
      <c r="D838" s="36" t="s">
        <v>60</v>
      </c>
      <c r="E838" s="34" t="s">
        <v>2045</v>
      </c>
      <c r="F838" s="34"/>
      <c r="G838" s="34"/>
      <c r="H838" s="34"/>
      <c r="I838" s="34"/>
      <c r="J838" s="317" t="str">
        <f>+J835</f>
        <v>METAL</v>
      </c>
      <c r="K838" s="34" t="str">
        <f>+K827</f>
        <v>usado</v>
      </c>
      <c r="L838" s="34">
        <v>1</v>
      </c>
      <c r="M838" s="34"/>
      <c r="N838" s="34"/>
      <c r="O838" s="34" t="str">
        <f>+C806</f>
        <v>CIRUJIA</v>
      </c>
      <c r="P838" s="34"/>
      <c r="W838" s="196">
        <v>3000</v>
      </c>
      <c r="X838" s="197">
        <f t="shared" si="104"/>
        <v>3000</v>
      </c>
      <c r="Y838"/>
      <c r="Z838"/>
      <c r="AA838"/>
      <c r="AB838"/>
      <c r="AC838"/>
      <c r="AD838"/>
      <c r="AE838"/>
      <c r="AF838"/>
      <c r="AG838"/>
      <c r="AH838"/>
      <c r="AI838"/>
      <c r="AJ838"/>
      <c r="AK838"/>
      <c r="AL838"/>
      <c r="AM838"/>
      <c r="AN838"/>
      <c r="AO838"/>
      <c r="AP838"/>
      <c r="AQ838"/>
      <c r="AR838"/>
      <c r="AS838"/>
      <c r="AT838"/>
      <c r="AU838"/>
      <c r="AV838"/>
      <c r="AW838"/>
      <c r="AX838"/>
      <c r="AY838"/>
      <c r="AZ838"/>
      <c r="BA838"/>
      <c r="BB838"/>
      <c r="BC838" s="66"/>
    </row>
    <row r="839" spans="1:55" s="35" customFormat="1">
      <c r="A839"/>
      <c r="C839" s="38" t="s">
        <v>1542</v>
      </c>
      <c r="D839" s="36" t="s">
        <v>60</v>
      </c>
      <c r="E839" s="34" t="s">
        <v>2046</v>
      </c>
      <c r="F839" s="34"/>
      <c r="G839" s="34"/>
      <c r="H839" s="34"/>
      <c r="I839" s="34"/>
      <c r="J839" s="317" t="str">
        <f>+J824</f>
        <v>METAL</v>
      </c>
      <c r="K839" s="34" t="str">
        <f>+K817</f>
        <v>usado</v>
      </c>
      <c r="L839" s="34">
        <v>2</v>
      </c>
      <c r="M839" s="34"/>
      <c r="N839" s="34"/>
      <c r="O839" s="34" t="str">
        <f>+C806</f>
        <v>CIRUJIA</v>
      </c>
      <c r="P839" s="34"/>
      <c r="W839" s="196">
        <v>3000</v>
      </c>
      <c r="X839" s="197">
        <f t="shared" si="104"/>
        <v>6000</v>
      </c>
      <c r="Y839"/>
      <c r="Z839"/>
      <c r="AA839"/>
      <c r="AB839"/>
      <c r="AC839"/>
      <c r="AD839"/>
      <c r="AE839"/>
      <c r="AF839"/>
      <c r="AG839"/>
      <c r="AH839"/>
      <c r="AI839"/>
      <c r="AJ839"/>
      <c r="AK839"/>
      <c r="AL839"/>
      <c r="AM839"/>
      <c r="AN839"/>
      <c r="AO839"/>
      <c r="AP839"/>
      <c r="AQ839"/>
      <c r="AR839"/>
      <c r="AS839"/>
      <c r="AT839"/>
      <c r="AU839"/>
      <c r="AV839"/>
      <c r="AW839"/>
      <c r="AX839"/>
      <c r="AY839"/>
      <c r="AZ839"/>
      <c r="BA839"/>
      <c r="BB839"/>
      <c r="BC839" s="66"/>
    </row>
    <row r="840" spans="1:55" s="35" customFormat="1">
      <c r="A840"/>
      <c r="C840" s="38" t="s">
        <v>1543</v>
      </c>
      <c r="D840" s="36" t="s">
        <v>60</v>
      </c>
      <c r="E840" s="34" t="s">
        <v>2047</v>
      </c>
      <c r="F840" s="34"/>
      <c r="G840" s="34"/>
      <c r="H840" s="34"/>
      <c r="I840" s="34"/>
      <c r="J840" s="317" t="s">
        <v>1816</v>
      </c>
      <c r="K840" s="34" t="str">
        <f>+K828</f>
        <v>usado</v>
      </c>
      <c r="L840" s="34">
        <f>+L839</f>
        <v>2</v>
      </c>
      <c r="M840" s="34"/>
      <c r="N840" s="34"/>
      <c r="O840" s="34" t="str">
        <f>+C806</f>
        <v>CIRUJIA</v>
      </c>
      <c r="P840" s="34"/>
      <c r="W840" s="196">
        <v>2500</v>
      </c>
      <c r="X840" s="197">
        <f t="shared" si="104"/>
        <v>5000</v>
      </c>
      <c r="Y840"/>
      <c r="Z840"/>
      <c r="AA840"/>
      <c r="AB840"/>
      <c r="AC840"/>
      <c r="AD840"/>
      <c r="AE840"/>
      <c r="AF840"/>
      <c r="AG840"/>
      <c r="AH840"/>
      <c r="AI840"/>
      <c r="AJ840"/>
      <c r="AK840"/>
      <c r="AL840"/>
      <c r="AM840"/>
      <c r="AN840"/>
      <c r="AO840"/>
      <c r="AP840"/>
      <c r="AQ840"/>
      <c r="AR840"/>
      <c r="AS840"/>
      <c r="AT840"/>
      <c r="AU840"/>
      <c r="AV840"/>
      <c r="AW840"/>
      <c r="AX840"/>
      <c r="AY840"/>
      <c r="AZ840"/>
      <c r="BA840"/>
      <c r="BB840"/>
      <c r="BC840" s="66"/>
    </row>
    <row r="841" spans="1:55" s="35" customFormat="1">
      <c r="A841"/>
      <c r="C841" s="38" t="s">
        <v>1544</v>
      </c>
      <c r="D841" s="36" t="s">
        <v>60</v>
      </c>
      <c r="E841" s="34" t="s">
        <v>1473</v>
      </c>
      <c r="F841" s="34"/>
      <c r="G841" s="34"/>
      <c r="H841" s="34"/>
      <c r="I841" s="34"/>
      <c r="J841" s="317" t="str">
        <f>+J832</f>
        <v>GRIS/AZUL</v>
      </c>
      <c r="K841" s="34" t="str">
        <f>+K831</f>
        <v>usado</v>
      </c>
      <c r="L841" s="34">
        <f>5+1+1+1+1</f>
        <v>9</v>
      </c>
      <c r="M841" s="34"/>
      <c r="N841" s="34"/>
      <c r="O841" s="34" t="str">
        <f>+C806</f>
        <v>CIRUJIA</v>
      </c>
      <c r="P841" s="34"/>
      <c r="W841" s="196">
        <v>12000</v>
      </c>
      <c r="X841" s="197">
        <f t="shared" si="104"/>
        <v>108000</v>
      </c>
      <c r="Y841"/>
      <c r="Z841"/>
      <c r="AA841"/>
      <c r="AB841"/>
      <c r="AC841"/>
      <c r="AD841"/>
      <c r="AE841"/>
      <c r="AF841"/>
      <c r="AG841"/>
      <c r="AH841"/>
      <c r="AI841"/>
      <c r="AJ841"/>
      <c r="AK841"/>
      <c r="AL841"/>
      <c r="AM841"/>
      <c r="AN841"/>
      <c r="AO841"/>
      <c r="AP841"/>
      <c r="AQ841"/>
      <c r="AR841"/>
      <c r="AS841"/>
      <c r="AT841"/>
      <c r="AU841"/>
      <c r="AV841"/>
      <c r="AW841"/>
      <c r="AX841"/>
      <c r="AY841"/>
      <c r="AZ841"/>
      <c r="BA841"/>
      <c r="BB841"/>
      <c r="BC841" s="66"/>
    </row>
    <row r="842" spans="1:55" s="35" customFormat="1">
      <c r="A842"/>
      <c r="C842" s="38" t="s">
        <v>1545</v>
      </c>
      <c r="D842" s="36" t="s">
        <v>60</v>
      </c>
      <c r="E842" s="34" t="s">
        <v>2048</v>
      </c>
      <c r="F842" s="34" t="str">
        <f>+F818</f>
        <v>ADVANCED</v>
      </c>
      <c r="G842" s="34" t="s">
        <v>2049</v>
      </c>
      <c r="H842" s="34"/>
      <c r="I842" s="34"/>
      <c r="J842" s="317" t="str">
        <f>+J827</f>
        <v>GRIS/AZUL</v>
      </c>
      <c r="K842" s="34" t="str">
        <f>+K816</f>
        <v>usado</v>
      </c>
      <c r="L842" s="34">
        <v>2</v>
      </c>
      <c r="M842" s="34"/>
      <c r="N842" s="34"/>
      <c r="O842" s="34" t="str">
        <f>+C806</f>
        <v>CIRUJIA</v>
      </c>
      <c r="P842" s="34"/>
      <c r="W842" s="196">
        <v>13000</v>
      </c>
      <c r="X842" s="197">
        <f t="shared" si="104"/>
        <v>26000</v>
      </c>
      <c r="Y842"/>
      <c r="Z842"/>
      <c r="AA842"/>
      <c r="AB842"/>
      <c r="AC842"/>
      <c r="AD842"/>
      <c r="AE842"/>
      <c r="AF842"/>
      <c r="AG842"/>
      <c r="AH842"/>
      <c r="AI842"/>
      <c r="AJ842"/>
      <c r="AK842"/>
      <c r="AL842"/>
      <c r="AM842"/>
      <c r="AN842"/>
      <c r="AO842"/>
      <c r="AP842"/>
      <c r="AQ842"/>
      <c r="AR842"/>
      <c r="AS842"/>
      <c r="AT842"/>
      <c r="AU842"/>
      <c r="AV842"/>
      <c r="AW842"/>
      <c r="AX842"/>
      <c r="AY842"/>
      <c r="AZ842"/>
      <c r="BA842"/>
      <c r="BB842"/>
      <c r="BC842" s="66"/>
    </row>
    <row r="843" spans="1:55" s="35" customFormat="1">
      <c r="A843"/>
      <c r="C843" s="38" t="s">
        <v>1546</v>
      </c>
      <c r="D843" s="36" t="s">
        <v>60</v>
      </c>
      <c r="E843" s="34" t="s">
        <v>2050</v>
      </c>
      <c r="F843" s="34"/>
      <c r="G843" s="34"/>
      <c r="H843" s="34"/>
      <c r="I843" s="34"/>
      <c r="J843" s="317" t="str">
        <f>+J812</f>
        <v>METAL</v>
      </c>
      <c r="K843" s="34" t="str">
        <f>+K816</f>
        <v>usado</v>
      </c>
      <c r="L843" s="34">
        <v>1</v>
      </c>
      <c r="M843" s="34"/>
      <c r="N843" s="34"/>
      <c r="O843" s="34" t="str">
        <f>+C806</f>
        <v>CIRUJIA</v>
      </c>
      <c r="P843" s="34"/>
      <c r="W843" s="196">
        <v>5000</v>
      </c>
      <c r="X843" s="197">
        <f t="shared" si="104"/>
        <v>5000</v>
      </c>
      <c r="Y843"/>
      <c r="Z843"/>
      <c r="AA843"/>
      <c r="AB843"/>
      <c r="AC843"/>
      <c r="AD843"/>
      <c r="AE843"/>
      <c r="AF843"/>
      <c r="AG843"/>
      <c r="AH843"/>
      <c r="AI843"/>
      <c r="AJ843"/>
      <c r="AK843"/>
      <c r="AL843"/>
      <c r="AM843"/>
      <c r="AN843"/>
      <c r="AO843"/>
      <c r="AP843"/>
      <c r="AQ843"/>
      <c r="AR843"/>
      <c r="AS843"/>
      <c r="AT843"/>
      <c r="AU843"/>
      <c r="AV843"/>
      <c r="AW843"/>
      <c r="AX843"/>
      <c r="AY843"/>
      <c r="AZ843"/>
      <c r="BA843"/>
      <c r="BB843"/>
      <c r="BC843" s="66"/>
    </row>
    <row r="844" spans="1:55" s="35" customFormat="1">
      <c r="A844"/>
      <c r="C844" s="38" t="s">
        <v>1547</v>
      </c>
      <c r="D844" s="36" t="s">
        <v>60</v>
      </c>
      <c r="E844" s="34" t="s">
        <v>2051</v>
      </c>
      <c r="F844" s="34"/>
      <c r="G844" s="34"/>
      <c r="H844" s="34"/>
      <c r="I844" s="34"/>
      <c r="J844" s="317" t="str">
        <f>+J812</f>
        <v>METAL</v>
      </c>
      <c r="K844" s="34" t="str">
        <f>+K816</f>
        <v>usado</v>
      </c>
      <c r="L844" s="34">
        <v>1</v>
      </c>
      <c r="M844" s="34"/>
      <c r="N844" s="34"/>
      <c r="O844" s="34" t="str">
        <f>+C806</f>
        <v>CIRUJIA</v>
      </c>
      <c r="P844" s="34"/>
      <c r="W844" s="196">
        <v>5000</v>
      </c>
      <c r="X844" s="197">
        <f t="shared" si="104"/>
        <v>5000</v>
      </c>
      <c r="Y844"/>
      <c r="Z844"/>
      <c r="AA844"/>
      <c r="AB844"/>
      <c r="AC844"/>
      <c r="AD844"/>
      <c r="AE844"/>
      <c r="AF844"/>
      <c r="AG844"/>
      <c r="AH844"/>
      <c r="AI844"/>
      <c r="AJ844"/>
      <c r="AK844"/>
      <c r="AL844"/>
      <c r="AM844"/>
      <c r="AN844"/>
      <c r="AO844"/>
      <c r="AP844"/>
      <c r="AQ844"/>
      <c r="AR844"/>
      <c r="AS844"/>
      <c r="AT844"/>
      <c r="AU844"/>
      <c r="AV844"/>
      <c r="AW844"/>
      <c r="AX844"/>
      <c r="AY844"/>
      <c r="AZ844"/>
      <c r="BA844"/>
      <c r="BB844"/>
      <c r="BC844" s="66"/>
    </row>
    <row r="845" spans="1:55" s="93" customFormat="1">
      <c r="A845" s="94"/>
      <c r="C845" s="164" t="s">
        <v>1548</v>
      </c>
      <c r="D845" s="165" t="s">
        <v>60</v>
      </c>
      <c r="E845" s="92" t="s">
        <v>2052</v>
      </c>
      <c r="F845" s="92" t="s">
        <v>387</v>
      </c>
      <c r="G845" s="92"/>
      <c r="H845" s="92"/>
      <c r="I845" s="92"/>
      <c r="J845" s="92" t="str">
        <f>+J814</f>
        <v>Blanco</v>
      </c>
      <c r="K845" s="92" t="str">
        <f>+K821</f>
        <v>usado</v>
      </c>
      <c r="L845" s="92">
        <v>1</v>
      </c>
      <c r="M845" s="92"/>
      <c r="N845" s="92"/>
      <c r="O845" s="92" t="str">
        <f>+O820</f>
        <v>CIRUJIA</v>
      </c>
      <c r="P845" s="92"/>
      <c r="W845" s="219"/>
      <c r="X845" s="220">
        <f t="shared" si="104"/>
        <v>0</v>
      </c>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5"/>
    </row>
    <row r="846" spans="1:55" s="35" customFormat="1">
      <c r="A846"/>
      <c r="C846" s="38" t="s">
        <v>1549</v>
      </c>
      <c r="D846" s="36" t="s">
        <v>60</v>
      </c>
      <c r="E846" s="34" t="s">
        <v>2053</v>
      </c>
      <c r="F846" s="34"/>
      <c r="G846" s="34"/>
      <c r="H846" s="34"/>
      <c r="I846" s="34"/>
      <c r="J846" s="317" t="str">
        <f>+J819</f>
        <v>GRIS/AZUL</v>
      </c>
      <c r="K846" s="34" t="str">
        <f>+K810</f>
        <v>usado</v>
      </c>
      <c r="L846" s="34">
        <v>1</v>
      </c>
      <c r="M846" s="34"/>
      <c r="N846" s="34"/>
      <c r="O846" s="34" t="str">
        <f>+O810</f>
        <v>CIRUJIA</v>
      </c>
      <c r="P846" s="34"/>
      <c r="W846" s="196">
        <v>3000</v>
      </c>
      <c r="X846" s="197">
        <f t="shared" si="104"/>
        <v>3000</v>
      </c>
      <c r="Y846"/>
      <c r="Z846"/>
      <c r="AA846"/>
      <c r="AB846"/>
      <c r="AC846"/>
      <c r="AD846"/>
      <c r="AE846"/>
      <c r="AF846"/>
      <c r="AG846"/>
      <c r="AH846"/>
      <c r="AI846"/>
      <c r="AJ846"/>
      <c r="AK846"/>
      <c r="AL846"/>
      <c r="AM846"/>
      <c r="AN846"/>
      <c r="AO846"/>
      <c r="AP846"/>
      <c r="AQ846"/>
      <c r="AR846"/>
      <c r="AS846"/>
      <c r="AT846"/>
      <c r="AU846"/>
      <c r="AV846"/>
      <c r="AW846"/>
      <c r="AX846"/>
      <c r="AY846"/>
      <c r="AZ846"/>
      <c r="BA846"/>
      <c r="BB846"/>
      <c r="BC846" s="66"/>
    </row>
    <row r="847" spans="1:55" s="35" customFormat="1">
      <c r="A847"/>
      <c r="C847" s="38" t="s">
        <v>1550</v>
      </c>
      <c r="D847" s="36" t="s">
        <v>60</v>
      </c>
      <c r="E847" s="34" t="s">
        <v>2054</v>
      </c>
      <c r="F847" s="34"/>
      <c r="G847" s="34"/>
      <c r="H847" s="34"/>
      <c r="I847" s="34"/>
      <c r="J847" s="317" t="s">
        <v>1150</v>
      </c>
      <c r="K847" s="34" t="str">
        <f>+K816</f>
        <v>usado</v>
      </c>
      <c r="L847" s="34">
        <v>1</v>
      </c>
      <c r="M847" s="34"/>
      <c r="N847" s="34"/>
      <c r="O847" s="34" t="str">
        <f>+O816</f>
        <v>CIRUJIA</v>
      </c>
      <c r="P847" s="34"/>
      <c r="W847" s="196">
        <v>4000</v>
      </c>
      <c r="X847" s="197">
        <f t="shared" si="104"/>
        <v>4000</v>
      </c>
      <c r="Y847"/>
      <c r="Z847"/>
      <c r="AA847"/>
      <c r="AB847"/>
      <c r="AC847"/>
      <c r="AD847"/>
      <c r="AE847"/>
      <c r="AF847"/>
      <c r="AG847"/>
      <c r="AH847"/>
      <c r="AI847"/>
      <c r="AJ847"/>
      <c r="AK847"/>
      <c r="AL847"/>
      <c r="AM847"/>
      <c r="AN847"/>
      <c r="AO847"/>
      <c r="AP847"/>
      <c r="AQ847"/>
      <c r="AR847"/>
      <c r="AS847"/>
      <c r="AT847"/>
      <c r="AU847"/>
      <c r="AV847"/>
      <c r="AW847"/>
      <c r="AX847"/>
      <c r="AY847"/>
      <c r="AZ847"/>
      <c r="BA847"/>
      <c r="BB847"/>
      <c r="BC847" s="66"/>
    </row>
    <row r="848" spans="1:55" s="35" customFormat="1">
      <c r="A848"/>
      <c r="C848" s="38" t="s">
        <v>1551</v>
      </c>
      <c r="D848" s="36" t="s">
        <v>60</v>
      </c>
      <c r="E848" s="34" t="s">
        <v>2055</v>
      </c>
      <c r="F848" s="34"/>
      <c r="G848" s="34"/>
      <c r="H848" s="34"/>
      <c r="I848" s="34"/>
      <c r="J848" s="317" t="str">
        <f>+J847</f>
        <v>AZUL</v>
      </c>
      <c r="K848" s="34" t="str">
        <f>+K836</f>
        <v>usado</v>
      </c>
      <c r="L848" s="34">
        <v>2</v>
      </c>
      <c r="M848" s="34"/>
      <c r="N848" s="34"/>
      <c r="O848" s="34" t="str">
        <f>+O829</f>
        <v>CIRUJIA</v>
      </c>
      <c r="P848" s="34"/>
      <c r="W848" s="196">
        <v>2500</v>
      </c>
      <c r="X848" s="197">
        <f t="shared" si="104"/>
        <v>5000</v>
      </c>
      <c r="Y848"/>
      <c r="Z848"/>
      <c r="AA848"/>
      <c r="AB848"/>
      <c r="AC848"/>
      <c r="AD848"/>
      <c r="AE848"/>
      <c r="AF848"/>
      <c r="AG848"/>
      <c r="AH848"/>
      <c r="AI848"/>
      <c r="AJ848"/>
      <c r="AK848"/>
      <c r="AL848"/>
      <c r="AM848"/>
      <c r="AN848"/>
      <c r="AO848"/>
      <c r="AP848"/>
      <c r="AQ848"/>
      <c r="AR848"/>
      <c r="AS848"/>
      <c r="AT848"/>
      <c r="AU848"/>
      <c r="AV848"/>
      <c r="AW848"/>
      <c r="AX848"/>
      <c r="AY848"/>
      <c r="AZ848"/>
      <c r="BA848"/>
      <c r="BB848"/>
      <c r="BC848" s="66"/>
    </row>
    <row r="849" spans="1:55" s="35" customFormat="1">
      <c r="A849"/>
      <c r="C849" s="38" t="s">
        <v>1552</v>
      </c>
      <c r="D849" s="36" t="s">
        <v>60</v>
      </c>
      <c r="E849" s="34" t="s">
        <v>944</v>
      </c>
      <c r="F849" s="34" t="s">
        <v>945</v>
      </c>
      <c r="G849" s="34"/>
      <c r="H849" s="34"/>
      <c r="I849" s="34"/>
      <c r="J849" s="317" t="str">
        <f>+J832</f>
        <v>GRIS/AZUL</v>
      </c>
      <c r="K849" s="34" t="str">
        <f>+K835</f>
        <v>usado</v>
      </c>
      <c r="L849" s="34">
        <f>+L844</f>
        <v>1</v>
      </c>
      <c r="M849" s="34"/>
      <c r="N849" s="34"/>
      <c r="O849" s="34" t="str">
        <f>+O839</f>
        <v>CIRUJIA</v>
      </c>
      <c r="P849" s="34"/>
      <c r="W849" s="196">
        <f>1000*60</f>
        <v>60000</v>
      </c>
      <c r="X849" s="197">
        <f t="shared" si="104"/>
        <v>60000</v>
      </c>
      <c r="Y849"/>
      <c r="Z849"/>
      <c r="AA849"/>
      <c r="AB849"/>
      <c r="AC849"/>
      <c r="AD849"/>
      <c r="AE849"/>
      <c r="AF849"/>
      <c r="AG849"/>
      <c r="AH849"/>
      <c r="AI849"/>
      <c r="AJ849"/>
      <c r="AK849"/>
      <c r="AL849"/>
      <c r="AM849"/>
      <c r="AN849"/>
      <c r="AO849"/>
      <c r="AP849"/>
      <c r="AQ849"/>
      <c r="AR849"/>
      <c r="AS849"/>
      <c r="AT849"/>
      <c r="AU849"/>
      <c r="AV849"/>
      <c r="AW849"/>
      <c r="AX849"/>
      <c r="AY849"/>
      <c r="AZ849"/>
      <c r="BA849"/>
      <c r="BB849"/>
      <c r="BC849" s="66"/>
    </row>
    <row r="850" spans="1:55" s="35" customFormat="1">
      <c r="A850"/>
      <c r="C850" s="38" t="s">
        <v>1553</v>
      </c>
      <c r="D850" s="36" t="s">
        <v>60</v>
      </c>
      <c r="E850" s="34" t="str">
        <f>+E816</f>
        <v>MONITOR</v>
      </c>
      <c r="F850" s="34" t="str">
        <f>+F815</f>
        <v>DRAGER</v>
      </c>
      <c r="G850" s="34"/>
      <c r="H850" s="34"/>
      <c r="I850" s="34"/>
      <c r="J850" s="317" t="str">
        <f>+J846</f>
        <v>GRIS/AZUL</v>
      </c>
      <c r="K850" s="34" t="str">
        <f>+K839</f>
        <v>usado</v>
      </c>
      <c r="L850" s="34">
        <v>1</v>
      </c>
      <c r="M850" s="34"/>
      <c r="N850" s="34"/>
      <c r="O850" s="34" t="str">
        <f>+O827</f>
        <v>CIRUJIA</v>
      </c>
      <c r="P850" s="34"/>
      <c r="W850" s="196">
        <v>60000</v>
      </c>
      <c r="X850" s="197">
        <f t="shared" si="104"/>
        <v>60000</v>
      </c>
      <c r="Y850"/>
      <c r="Z850"/>
      <c r="AA850"/>
      <c r="AB850"/>
      <c r="AC850"/>
      <c r="AD850"/>
      <c r="AE850"/>
      <c r="AF850"/>
      <c r="AG850"/>
      <c r="AH850"/>
      <c r="AI850"/>
      <c r="AJ850"/>
      <c r="AK850"/>
      <c r="AL850"/>
      <c r="AM850"/>
      <c r="AN850"/>
      <c r="AO850"/>
      <c r="AP850"/>
      <c r="AQ850"/>
      <c r="AR850"/>
      <c r="AS850"/>
      <c r="AT850"/>
      <c r="AU850"/>
      <c r="AV850"/>
      <c r="AW850"/>
      <c r="AX850"/>
      <c r="AY850"/>
      <c r="AZ850"/>
      <c r="BA850"/>
      <c r="BB850"/>
      <c r="BC850" s="66"/>
    </row>
    <row r="851" spans="1:55" s="35" customFormat="1">
      <c r="A851"/>
      <c r="C851" s="38" t="s">
        <v>1554</v>
      </c>
      <c r="D851" s="36" t="s">
        <v>60</v>
      </c>
      <c r="E851" s="34" t="s">
        <v>2056</v>
      </c>
      <c r="F851" s="34"/>
      <c r="G851" s="34"/>
      <c r="H851" s="34"/>
      <c r="I851" s="34"/>
      <c r="J851" s="317" t="s">
        <v>1150</v>
      </c>
      <c r="K851" s="34" t="str">
        <f>+K847</f>
        <v>usado</v>
      </c>
      <c r="L851" s="34">
        <v>1</v>
      </c>
      <c r="M851" s="34"/>
      <c r="N851" s="34"/>
      <c r="O851" s="34" t="str">
        <f>+O868</f>
        <v>ACTIVO FIJO</v>
      </c>
      <c r="P851" s="34"/>
      <c r="W851" s="196">
        <v>3000</v>
      </c>
      <c r="X851" s="197">
        <f t="shared" si="104"/>
        <v>3000</v>
      </c>
      <c r="Y851"/>
      <c r="Z851"/>
      <c r="AA851"/>
      <c r="AB851"/>
      <c r="AC851"/>
      <c r="AD851"/>
      <c r="AE851"/>
      <c r="AF851"/>
      <c r="AG851"/>
      <c r="AH851"/>
      <c r="AI851"/>
      <c r="AJ851"/>
      <c r="AK851"/>
      <c r="AL851"/>
      <c r="AM851"/>
      <c r="AN851"/>
      <c r="AO851"/>
      <c r="AP851"/>
      <c r="AQ851"/>
      <c r="AR851"/>
      <c r="AS851"/>
      <c r="AT851"/>
      <c r="AU851"/>
      <c r="AV851"/>
      <c r="AW851"/>
      <c r="AX851"/>
      <c r="AY851"/>
      <c r="AZ851"/>
      <c r="BA851"/>
      <c r="BB851"/>
      <c r="BC851" s="66"/>
    </row>
    <row r="852" spans="1:55" s="35" customFormat="1">
      <c r="A852"/>
      <c r="C852" s="38" t="s">
        <v>1555</v>
      </c>
      <c r="D852" s="36" t="s">
        <v>60</v>
      </c>
      <c r="E852" s="34" t="s">
        <v>2058</v>
      </c>
      <c r="F852" s="34"/>
      <c r="G852" s="34"/>
      <c r="H852" s="34"/>
      <c r="I852" s="34"/>
      <c r="J852" s="317" t="s">
        <v>1664</v>
      </c>
      <c r="K852" s="34" t="str">
        <f>+K848</f>
        <v>usado</v>
      </c>
      <c r="L852" s="34">
        <v>1</v>
      </c>
      <c r="M852" s="34"/>
      <c r="N852" s="34"/>
      <c r="O852" s="34" t="str">
        <f>+O869</f>
        <v>ACTIVO FIJO</v>
      </c>
      <c r="P852" s="34"/>
      <c r="W852" s="196">
        <f>30*60</f>
        <v>1800</v>
      </c>
      <c r="X852" s="197">
        <f t="shared" si="104"/>
        <v>1800</v>
      </c>
      <c r="Y852"/>
      <c r="Z852"/>
      <c r="AA852"/>
      <c r="AB852"/>
      <c r="AC852"/>
      <c r="AD852"/>
      <c r="AE852"/>
      <c r="AF852"/>
      <c r="AG852"/>
      <c r="AH852"/>
      <c r="AI852"/>
      <c r="AJ852"/>
      <c r="AK852"/>
      <c r="AL852"/>
      <c r="AM852"/>
      <c r="AN852"/>
      <c r="AO852"/>
      <c r="AP852"/>
      <c r="AQ852"/>
      <c r="AR852"/>
      <c r="AS852"/>
      <c r="AT852"/>
      <c r="AU852"/>
      <c r="AV852"/>
      <c r="AW852"/>
      <c r="AX852"/>
      <c r="AY852"/>
      <c r="AZ852"/>
      <c r="BA852"/>
      <c r="BB852"/>
      <c r="BC852" s="66"/>
    </row>
    <row r="853" spans="1:55" s="35" customFormat="1" ht="29.25" thickBot="1">
      <c r="A853"/>
      <c r="C853" s="38" t="s">
        <v>1556</v>
      </c>
      <c r="D853" s="36" t="s">
        <v>60</v>
      </c>
      <c r="E853" s="34" t="s">
        <v>2059</v>
      </c>
      <c r="F853" s="34" t="s">
        <v>2060</v>
      </c>
      <c r="G853" s="34"/>
      <c r="H853" s="34"/>
      <c r="I853" s="34"/>
      <c r="J853" s="317" t="s">
        <v>2061</v>
      </c>
      <c r="K853" s="34" t="s">
        <v>1665</v>
      </c>
      <c r="L853" s="34">
        <v>1</v>
      </c>
      <c r="M853" s="34"/>
      <c r="N853" s="34"/>
      <c r="O853" s="34" t="str">
        <f>+O852</f>
        <v>ACTIVO FIJO</v>
      </c>
      <c r="P853" s="34"/>
      <c r="W853" s="196">
        <f>200*60</f>
        <v>12000</v>
      </c>
      <c r="X853" s="197">
        <f t="shared" si="104"/>
        <v>12000</v>
      </c>
      <c r="Y853"/>
      <c r="Z853"/>
      <c r="AA853"/>
      <c r="AB853"/>
      <c r="AC853"/>
      <c r="AD853"/>
      <c r="AE853"/>
      <c r="AF853"/>
      <c r="AG853"/>
      <c r="AH853"/>
      <c r="AI853"/>
      <c r="AJ853"/>
      <c r="AK853"/>
      <c r="AL853"/>
      <c r="AM853"/>
      <c r="AN853"/>
      <c r="AO853"/>
      <c r="AP853"/>
      <c r="AQ853"/>
      <c r="AR853"/>
      <c r="AS853"/>
      <c r="AT853"/>
      <c r="AU853"/>
      <c r="AV853"/>
      <c r="AW853"/>
      <c r="AX853"/>
      <c r="AY853"/>
      <c r="AZ853"/>
      <c r="BA853"/>
      <c r="BB853"/>
      <c r="BC853" s="66"/>
    </row>
    <row r="854" spans="1:55" s="146" customFormat="1" ht="29.25" thickBot="1">
      <c r="A854" s="144"/>
      <c r="B854" s="141"/>
      <c r="C854" s="375" t="s">
        <v>4160</v>
      </c>
      <c r="D854" s="375"/>
      <c r="E854" s="375"/>
      <c r="F854" s="375"/>
      <c r="G854" s="375"/>
      <c r="H854" s="375"/>
      <c r="I854" s="375"/>
      <c r="J854" s="375"/>
      <c r="K854" s="375"/>
      <c r="L854" s="375"/>
      <c r="M854" s="375"/>
      <c r="N854" s="375"/>
      <c r="O854" s="375"/>
      <c r="P854" s="375"/>
      <c r="Q854" s="141"/>
      <c r="R854" s="141"/>
      <c r="S854" s="141"/>
      <c r="T854" s="141"/>
      <c r="U854" s="141"/>
      <c r="V854" s="141"/>
      <c r="W854" s="142"/>
      <c r="X854" s="143">
        <f t="shared" ref="X854:X880" si="107">+L854*W854</f>
        <v>0</v>
      </c>
      <c r="Y854" s="144"/>
      <c r="Z854" s="14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5"/>
    </row>
    <row r="855" spans="1:55" s="35" customFormat="1">
      <c r="A855"/>
      <c r="C855" s="38" t="s">
        <v>1557</v>
      </c>
      <c r="D855" s="36" t="s">
        <v>60</v>
      </c>
      <c r="E855" s="129" t="s">
        <v>1332</v>
      </c>
      <c r="F855" s="129"/>
      <c r="G855" s="129"/>
      <c r="H855" s="129"/>
      <c r="I855" s="129"/>
      <c r="J855" s="319" t="str">
        <f>+J851</f>
        <v>AZUL</v>
      </c>
      <c r="K855" s="129"/>
      <c r="L855" s="129">
        <v>2</v>
      </c>
      <c r="M855" s="129"/>
      <c r="N855" s="129"/>
      <c r="O855" s="129" t="str">
        <f>+C854</f>
        <v>AREA TB</v>
      </c>
      <c r="P855" s="74"/>
      <c r="W855" s="196">
        <v>3000</v>
      </c>
      <c r="X855" s="197">
        <f t="shared" si="107"/>
        <v>6000</v>
      </c>
      <c r="Y855"/>
      <c r="Z855"/>
      <c r="AA855"/>
      <c r="AB855"/>
      <c r="AC855"/>
      <c r="AD855"/>
      <c r="AE855"/>
      <c r="AF855"/>
      <c r="AG855"/>
      <c r="AH855"/>
      <c r="AI855"/>
      <c r="AJ855"/>
      <c r="AK855"/>
      <c r="AL855"/>
      <c r="AM855"/>
      <c r="AN855"/>
      <c r="AO855"/>
      <c r="AP855"/>
      <c r="AQ855"/>
      <c r="AR855"/>
      <c r="AS855"/>
      <c r="AT855"/>
      <c r="AU855"/>
      <c r="AV855"/>
      <c r="AW855"/>
      <c r="AX855"/>
      <c r="AY855"/>
      <c r="AZ855"/>
      <c r="BA855"/>
      <c r="BB855"/>
      <c r="BC855" s="66"/>
    </row>
    <row r="856" spans="1:55" s="35" customFormat="1">
      <c r="A856"/>
      <c r="C856" s="38" t="s">
        <v>1558</v>
      </c>
      <c r="D856" s="36" t="s">
        <v>60</v>
      </c>
      <c r="E856" s="129" t="s">
        <v>1794</v>
      </c>
      <c r="F856" s="129"/>
      <c r="G856" s="129"/>
      <c r="H856" s="129"/>
      <c r="I856" s="129"/>
      <c r="J856" s="319" t="str">
        <f>+J852</f>
        <v>BLANCO</v>
      </c>
      <c r="K856" s="129"/>
      <c r="L856" s="129">
        <v>1</v>
      </c>
      <c r="M856" s="129"/>
      <c r="N856" s="129"/>
      <c r="O856" s="129" t="str">
        <f>+C854</f>
        <v>AREA TB</v>
      </c>
      <c r="P856" s="74"/>
      <c r="W856" s="196">
        <v>1200</v>
      </c>
      <c r="X856" s="197">
        <f t="shared" si="107"/>
        <v>1200</v>
      </c>
      <c r="Y856"/>
      <c r="Z856"/>
      <c r="AA856"/>
      <c r="AB856"/>
      <c r="AC856"/>
      <c r="AD856"/>
      <c r="AE856"/>
      <c r="AF856"/>
      <c r="AG856"/>
      <c r="AH856"/>
      <c r="AI856"/>
      <c r="AJ856"/>
      <c r="AK856"/>
      <c r="AL856"/>
      <c r="AM856"/>
      <c r="AN856"/>
      <c r="AO856"/>
      <c r="AP856"/>
      <c r="AQ856"/>
      <c r="AR856"/>
      <c r="AS856"/>
      <c r="AT856"/>
      <c r="AU856"/>
      <c r="AV856"/>
      <c r="AW856"/>
      <c r="AX856"/>
      <c r="AY856"/>
      <c r="AZ856"/>
      <c r="BA856"/>
      <c r="BB856"/>
      <c r="BC856" s="66"/>
    </row>
    <row r="857" spans="1:55" s="35" customFormat="1">
      <c r="A857"/>
      <c r="C857" s="38" t="s">
        <v>1559</v>
      </c>
      <c r="D857" s="36" t="s">
        <v>60</v>
      </c>
      <c r="E857" s="129" t="s">
        <v>2081</v>
      </c>
      <c r="F857" s="129"/>
      <c r="G857" s="129"/>
      <c r="H857" s="129"/>
      <c r="I857" s="129"/>
      <c r="J857" s="319" t="s">
        <v>1134</v>
      </c>
      <c r="K857" s="129"/>
      <c r="L857" s="129">
        <v>1</v>
      </c>
      <c r="M857" s="129"/>
      <c r="N857" s="129"/>
      <c r="O857" s="129" t="str">
        <f>+C854</f>
        <v>AREA TB</v>
      </c>
      <c r="P857" s="74"/>
      <c r="W857" s="196">
        <v>3000</v>
      </c>
      <c r="X857" s="197">
        <f t="shared" si="107"/>
        <v>3000</v>
      </c>
      <c r="Y857"/>
      <c r="Z857"/>
      <c r="AA857"/>
      <c r="AB857"/>
      <c r="AC857"/>
      <c r="AD857"/>
      <c r="AE857"/>
      <c r="AF857"/>
      <c r="AG857"/>
      <c r="AH857"/>
      <c r="AI857"/>
      <c r="AJ857"/>
      <c r="AK857"/>
      <c r="AL857"/>
      <c r="AM857"/>
      <c r="AN857"/>
      <c r="AO857"/>
      <c r="AP857"/>
      <c r="AQ857"/>
      <c r="AR857"/>
      <c r="AS857"/>
      <c r="AT857"/>
      <c r="AU857"/>
      <c r="AV857"/>
      <c r="AW857"/>
      <c r="AX857"/>
      <c r="AY857"/>
      <c r="AZ857"/>
      <c r="BA857"/>
      <c r="BB857"/>
      <c r="BC857" s="66"/>
    </row>
    <row r="858" spans="1:55" s="35" customFormat="1">
      <c r="A858"/>
      <c r="C858" s="38" t="s">
        <v>1560</v>
      </c>
      <c r="D858" s="36" t="s">
        <v>60</v>
      </c>
      <c r="E858" s="129" t="s">
        <v>2082</v>
      </c>
      <c r="F858" s="129"/>
      <c r="G858" s="129"/>
      <c r="H858" s="129"/>
      <c r="I858" s="129"/>
      <c r="J858" s="319" t="s">
        <v>402</v>
      </c>
      <c r="K858" s="129"/>
      <c r="L858" s="129">
        <v>1</v>
      </c>
      <c r="M858" s="129"/>
      <c r="N858" s="129"/>
      <c r="O858" s="129" t="str">
        <f>+C854</f>
        <v>AREA TB</v>
      </c>
      <c r="P858" s="74"/>
      <c r="W858" s="196">
        <v>1500</v>
      </c>
      <c r="X858" s="197">
        <f t="shared" si="107"/>
        <v>1500</v>
      </c>
      <c r="Y858"/>
      <c r="Z858"/>
      <c r="AA858"/>
      <c r="AB858"/>
      <c r="AC858"/>
      <c r="AD858"/>
      <c r="AE858"/>
      <c r="AF858"/>
      <c r="AG858"/>
      <c r="AH858"/>
      <c r="AI858"/>
      <c r="AJ858"/>
      <c r="AK858"/>
      <c r="AL858"/>
      <c r="AM858"/>
      <c r="AN858"/>
      <c r="AO858"/>
      <c r="AP858"/>
      <c r="AQ858"/>
      <c r="AR858"/>
      <c r="AS858"/>
      <c r="AT858"/>
      <c r="AU858"/>
      <c r="AV858"/>
      <c r="AW858"/>
      <c r="AX858"/>
      <c r="AY858"/>
      <c r="AZ858"/>
      <c r="BA858"/>
      <c r="BB858"/>
      <c r="BC858" s="66"/>
    </row>
    <row r="859" spans="1:55" s="35" customFormat="1" ht="29.25" thickBot="1">
      <c r="A859"/>
      <c r="C859" s="38" t="s">
        <v>1561</v>
      </c>
      <c r="D859" s="36" t="s">
        <v>60</v>
      </c>
      <c r="E859" s="129"/>
      <c r="F859" s="129"/>
      <c r="G859" s="129"/>
      <c r="H859" s="129"/>
      <c r="I859" s="129"/>
      <c r="J859" s="319"/>
      <c r="K859" s="129"/>
      <c r="L859" s="129"/>
      <c r="M859" s="129"/>
      <c r="N859" s="129"/>
      <c r="O859" s="129"/>
      <c r="P859" s="129"/>
      <c r="W859" s="196"/>
      <c r="X859" s="197">
        <f t="shared" si="107"/>
        <v>0</v>
      </c>
      <c r="Y859"/>
      <c r="Z859"/>
      <c r="AA859"/>
      <c r="AB859"/>
      <c r="AC859"/>
      <c r="AD859"/>
      <c r="AE859"/>
      <c r="AF859"/>
      <c r="AG859"/>
      <c r="AH859"/>
      <c r="AI859"/>
      <c r="AJ859"/>
      <c r="AK859"/>
      <c r="AL859"/>
      <c r="AM859"/>
      <c r="AN859"/>
      <c r="AO859"/>
      <c r="AP859"/>
      <c r="AQ859"/>
      <c r="AR859"/>
      <c r="AS859"/>
      <c r="AT859"/>
      <c r="AU859"/>
      <c r="AV859"/>
      <c r="AW859"/>
      <c r="AX859"/>
      <c r="AY859"/>
      <c r="AZ859"/>
      <c r="BA859"/>
      <c r="BB859"/>
      <c r="BC859" s="66"/>
    </row>
    <row r="860" spans="1:55" s="140" customFormat="1" ht="29.25" thickBot="1">
      <c r="A860" s="144"/>
      <c r="B860" s="141"/>
      <c r="C860" s="375" t="str">
        <f>+C20</f>
        <v>EQUIPOS DE INFORMATICA</v>
      </c>
      <c r="D860" s="375"/>
      <c r="E860" s="375"/>
      <c r="F860" s="375"/>
      <c r="G860" s="375"/>
      <c r="H860" s="375"/>
      <c r="I860" s="375"/>
      <c r="J860" s="375"/>
      <c r="K860" s="375"/>
      <c r="L860" s="375"/>
      <c r="M860" s="375"/>
      <c r="N860" s="375"/>
      <c r="O860" s="375"/>
      <c r="P860" s="375"/>
      <c r="Q860" s="141"/>
      <c r="R860" s="141"/>
      <c r="S860" s="141"/>
      <c r="T860" s="141"/>
      <c r="U860" s="141"/>
      <c r="V860" s="141"/>
      <c r="W860" s="142"/>
      <c r="X860" s="143">
        <f t="shared" si="107"/>
        <v>0</v>
      </c>
      <c r="Y860" s="144"/>
      <c r="Z860" s="144"/>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row>
    <row r="861" spans="1:55" s="166" customFormat="1">
      <c r="B861" s="167"/>
      <c r="C861" s="168" t="s">
        <v>1562</v>
      </c>
      <c r="D861" s="169" t="s">
        <v>60</v>
      </c>
      <c r="E861" s="170" t="s">
        <v>896</v>
      </c>
      <c r="F861" s="170"/>
      <c r="G861" s="170" t="s">
        <v>895</v>
      </c>
      <c r="H861" s="170"/>
      <c r="I861" s="170"/>
      <c r="J861" s="318" t="s">
        <v>402</v>
      </c>
      <c r="K861" s="170" t="s">
        <v>541</v>
      </c>
      <c r="L861" s="170">
        <v>3</v>
      </c>
      <c r="M861" s="167"/>
      <c r="N861" s="167"/>
      <c r="O861" s="170" t="str">
        <f>+O894</f>
        <v>ACTIVO FIJO</v>
      </c>
      <c r="P861" s="170"/>
      <c r="Q861" s="167"/>
      <c r="R861" s="167"/>
      <c r="S861" s="167"/>
      <c r="T861" s="167"/>
      <c r="U861" s="167"/>
      <c r="V861" s="167"/>
      <c r="W861" s="171">
        <v>1000</v>
      </c>
      <c r="X861" s="172">
        <f t="shared" si="107"/>
        <v>3000</v>
      </c>
      <c r="Y861" s="78"/>
      <c r="Z861" s="78"/>
      <c r="AA861" s="78"/>
      <c r="AB861" s="78"/>
      <c r="AC861" s="78"/>
      <c r="AD861" s="78"/>
    </row>
    <row r="862" spans="1:55" s="166" customFormat="1">
      <c r="B862" s="167"/>
      <c r="C862" s="168" t="s">
        <v>1563</v>
      </c>
      <c r="D862" s="169" t="s">
        <v>60</v>
      </c>
      <c r="E862" s="170" t="s">
        <v>403</v>
      </c>
      <c r="F862" s="170"/>
      <c r="G862" s="170" t="s">
        <v>897</v>
      </c>
      <c r="H862" s="170"/>
      <c r="I862" s="170"/>
      <c r="J862" s="318" t="s">
        <v>402</v>
      </c>
      <c r="K862" s="170" t="s">
        <v>541</v>
      </c>
      <c r="L862" s="170">
        <v>1</v>
      </c>
      <c r="M862" s="167"/>
      <c r="N862" s="167"/>
      <c r="O862" s="170" t="str">
        <f>+O895</f>
        <v>ACTIVO FIJO</v>
      </c>
      <c r="P862" s="170"/>
      <c r="Q862" s="167"/>
      <c r="R862" s="167"/>
      <c r="S862" s="167"/>
      <c r="T862" s="167"/>
      <c r="U862" s="167"/>
      <c r="V862" s="167"/>
      <c r="W862" s="171">
        <v>1500</v>
      </c>
      <c r="X862" s="172">
        <f t="shared" si="107"/>
        <v>1500</v>
      </c>
      <c r="Y862" s="78"/>
      <c r="Z862" s="78"/>
      <c r="AA862" s="78"/>
      <c r="AB862" s="78"/>
      <c r="AC862" s="78"/>
      <c r="AD862" s="78"/>
    </row>
    <row r="863" spans="1:55" s="166" customFormat="1">
      <c r="B863" s="167"/>
      <c r="C863" s="168" t="s">
        <v>1564</v>
      </c>
      <c r="D863" s="169" t="s">
        <v>60</v>
      </c>
      <c r="E863" s="170" t="s">
        <v>403</v>
      </c>
      <c r="F863" s="170"/>
      <c r="G863" s="170" t="s">
        <v>404</v>
      </c>
      <c r="H863" s="170"/>
      <c r="I863" s="170"/>
      <c r="J863" s="318" t="s">
        <v>402</v>
      </c>
      <c r="K863" s="170" t="s">
        <v>541</v>
      </c>
      <c r="L863" s="170">
        <v>4</v>
      </c>
      <c r="M863" s="167"/>
      <c r="N863" s="167"/>
      <c r="O863" s="170" t="str">
        <f>+O861</f>
        <v>ACTIVO FIJO</v>
      </c>
      <c r="P863" s="170"/>
      <c r="Q863" s="167"/>
      <c r="R863" s="167"/>
      <c r="S863" s="167"/>
      <c r="T863" s="167"/>
      <c r="U863" s="167"/>
      <c r="V863" s="167"/>
      <c r="W863" s="171">
        <v>1000</v>
      </c>
      <c r="X863" s="172">
        <f t="shared" si="107"/>
        <v>4000</v>
      </c>
      <c r="Y863" s="78"/>
      <c r="Z863" s="78"/>
      <c r="AA863" s="78"/>
      <c r="AB863" s="78"/>
      <c r="AC863" s="78"/>
      <c r="AD863" s="78"/>
    </row>
    <row r="864" spans="1:55" s="167" customFormat="1">
      <c r="A864" s="166"/>
      <c r="C864" s="168" t="s">
        <v>1565</v>
      </c>
      <c r="D864" s="169" t="s">
        <v>60</v>
      </c>
      <c r="E864" s="170" t="s">
        <v>496</v>
      </c>
      <c r="F864" s="170"/>
      <c r="G864" s="170" t="s">
        <v>901</v>
      </c>
      <c r="H864" s="170"/>
      <c r="I864" s="170"/>
      <c r="J864" s="318" t="s">
        <v>402</v>
      </c>
      <c r="K864" s="170" t="str">
        <f>+K863</f>
        <v>Dañado</v>
      </c>
      <c r="L864" s="170">
        <v>2</v>
      </c>
      <c r="O864" s="170" t="str">
        <f>+O862</f>
        <v>ACTIVO FIJO</v>
      </c>
      <c r="P864" s="170"/>
      <c r="W864" s="171">
        <v>1000</v>
      </c>
      <c r="X864" s="172">
        <f t="shared" si="107"/>
        <v>2000</v>
      </c>
      <c r="Y864" s="78"/>
      <c r="Z864" s="78"/>
      <c r="AA864" s="78"/>
      <c r="AB864" s="78"/>
      <c r="AC864" s="78"/>
      <c r="AD864" s="78"/>
      <c r="AE864" s="166"/>
      <c r="AF864" s="166"/>
      <c r="AG864" s="166"/>
      <c r="AH864" s="166"/>
      <c r="AI864" s="166"/>
      <c r="AJ864" s="166"/>
      <c r="AK864" s="166"/>
      <c r="AL864" s="166"/>
      <c r="AM864" s="166"/>
      <c r="AN864" s="166"/>
      <c r="AO864" s="166"/>
      <c r="AP864" s="166"/>
      <c r="AQ864" s="166"/>
      <c r="AR864" s="166"/>
      <c r="AS864" s="166"/>
      <c r="AT864" s="166"/>
      <c r="AU864" s="166"/>
      <c r="AV864" s="166"/>
      <c r="AW864" s="166"/>
      <c r="AX864" s="166"/>
      <c r="AY864" s="166"/>
      <c r="AZ864" s="166"/>
      <c r="BA864" s="166"/>
      <c r="BB864" s="166"/>
      <c r="BC864" s="173"/>
    </row>
    <row r="865" spans="1:55" s="167" customFormat="1">
      <c r="A865" s="166"/>
      <c r="C865" s="168" t="s">
        <v>1566</v>
      </c>
      <c r="D865" s="169" t="s">
        <v>60</v>
      </c>
      <c r="E865" s="170" t="s">
        <v>917</v>
      </c>
      <c r="F865" s="170"/>
      <c r="G865" s="170" t="s">
        <v>594</v>
      </c>
      <c r="H865" s="170"/>
      <c r="I865" s="170"/>
      <c r="J865" s="318" t="s">
        <v>402</v>
      </c>
      <c r="K865" s="170" t="s">
        <v>541</v>
      </c>
      <c r="L865" s="170">
        <v>1</v>
      </c>
      <c r="M865" s="170"/>
      <c r="N865" s="170"/>
      <c r="O865" s="170" t="str">
        <f>+O12</f>
        <v>ACTIVO FIJO</v>
      </c>
      <c r="P865" s="170"/>
      <c r="W865" s="171">
        <v>1500</v>
      </c>
      <c r="X865" s="172">
        <f t="shared" si="107"/>
        <v>1500</v>
      </c>
      <c r="Y865" s="78"/>
      <c r="Z865" s="78"/>
      <c r="AA865" s="78"/>
      <c r="AB865" s="78"/>
      <c r="AC865" s="78"/>
      <c r="AD865" s="78"/>
      <c r="AE865" s="166"/>
      <c r="AF865" s="166"/>
      <c r="AG865" s="166"/>
      <c r="AH865" s="166"/>
      <c r="AI865" s="166"/>
      <c r="AJ865" s="166"/>
      <c r="AK865" s="166"/>
      <c r="AL865" s="166"/>
      <c r="AM865" s="166"/>
      <c r="AN865" s="166"/>
      <c r="AO865" s="166"/>
      <c r="AP865" s="166"/>
      <c r="AQ865" s="166"/>
      <c r="AR865" s="166"/>
      <c r="AS865" s="166"/>
      <c r="AT865" s="166"/>
      <c r="AU865" s="166"/>
      <c r="AV865" s="166"/>
      <c r="AW865" s="166"/>
      <c r="AX865" s="166"/>
      <c r="AY865" s="166"/>
      <c r="AZ865" s="166"/>
      <c r="BA865" s="166"/>
      <c r="BB865" s="166"/>
      <c r="BC865" s="173"/>
    </row>
    <row r="866" spans="1:55" s="167" customFormat="1">
      <c r="A866" s="166"/>
      <c r="C866" s="168" t="s">
        <v>1567</v>
      </c>
      <c r="D866" s="169" t="s">
        <v>60</v>
      </c>
      <c r="E866" s="170" t="str">
        <f>+E863</f>
        <v>UPS</v>
      </c>
      <c r="F866" s="170"/>
      <c r="G866" s="170" t="s">
        <v>895</v>
      </c>
      <c r="H866" s="170"/>
      <c r="I866" s="170"/>
      <c r="J866" s="318" t="s">
        <v>402</v>
      </c>
      <c r="K866" s="170" t="str">
        <f>+K865</f>
        <v>Dañado</v>
      </c>
      <c r="L866" s="170">
        <v>1</v>
      </c>
      <c r="O866" s="170" t="str">
        <f>+O13</f>
        <v>ACTIVO FIJO</v>
      </c>
      <c r="P866" s="170"/>
      <c r="W866" s="171">
        <v>1200</v>
      </c>
      <c r="X866" s="172">
        <f t="shared" si="107"/>
        <v>1200</v>
      </c>
      <c r="Y866" s="78"/>
      <c r="Z866" s="78"/>
      <c r="AA866" s="78"/>
      <c r="AB866" s="78"/>
      <c r="AC866" s="78"/>
      <c r="AD866" s="78"/>
      <c r="AE866" s="166"/>
      <c r="AF866" s="166"/>
      <c r="AG866" s="166"/>
      <c r="AH866" s="166"/>
      <c r="AI866" s="166"/>
      <c r="AJ866" s="166"/>
      <c r="AK866" s="166"/>
      <c r="AL866" s="166"/>
      <c r="AM866" s="166"/>
      <c r="AN866" s="166"/>
      <c r="AO866" s="166"/>
      <c r="AP866" s="166"/>
      <c r="AQ866" s="166"/>
      <c r="AR866" s="166"/>
      <c r="AS866" s="166"/>
      <c r="AT866" s="166"/>
      <c r="AU866" s="166"/>
      <c r="AV866" s="166"/>
      <c r="AW866" s="166"/>
      <c r="AX866" s="166"/>
      <c r="AY866" s="166"/>
      <c r="AZ866" s="166"/>
      <c r="BA866" s="166"/>
      <c r="BB866" s="166"/>
      <c r="BC866" s="173"/>
    </row>
    <row r="867" spans="1:55" s="166" customFormat="1">
      <c r="B867" s="167"/>
      <c r="C867" s="168" t="s">
        <v>1568</v>
      </c>
      <c r="D867" s="169" t="s">
        <v>60</v>
      </c>
      <c r="E867" s="170" t="s">
        <v>393</v>
      </c>
      <c r="F867" s="170"/>
      <c r="G867" s="170" t="s">
        <v>394</v>
      </c>
      <c r="H867" s="170">
        <v>136423</v>
      </c>
      <c r="I867" s="170">
        <v>136423</v>
      </c>
      <c r="J867" s="318" t="s">
        <v>388</v>
      </c>
      <c r="K867" s="170" t="s">
        <v>395</v>
      </c>
      <c r="L867" s="170">
        <v>18</v>
      </c>
      <c r="M867" s="170"/>
      <c r="N867" s="170"/>
      <c r="O867" s="170" t="s">
        <v>658</v>
      </c>
      <c r="P867" s="170" t="s">
        <v>397</v>
      </c>
      <c r="Q867" s="167"/>
      <c r="R867" s="167"/>
      <c r="S867" s="167"/>
      <c r="T867" s="167"/>
      <c r="U867" s="167"/>
      <c r="V867" s="167"/>
      <c r="W867" s="171">
        <v>6000</v>
      </c>
      <c r="X867" s="172">
        <f t="shared" si="107"/>
        <v>108000</v>
      </c>
      <c r="Y867" s="78"/>
      <c r="Z867" s="78"/>
      <c r="AA867" s="78"/>
      <c r="AB867" s="78"/>
      <c r="AC867" s="78"/>
      <c r="AD867" s="78"/>
    </row>
    <row r="868" spans="1:55" s="166" customFormat="1">
      <c r="B868" s="167"/>
      <c r="C868" s="168" t="s">
        <v>1569</v>
      </c>
      <c r="D868" s="169" t="s">
        <v>60</v>
      </c>
      <c r="E868" s="170" t="s">
        <v>393</v>
      </c>
      <c r="F868" s="170"/>
      <c r="G868" s="170" t="s">
        <v>400</v>
      </c>
      <c r="H868" s="170" t="s">
        <v>401</v>
      </c>
      <c r="I868" s="170" t="s">
        <v>401</v>
      </c>
      <c r="J868" s="318" t="s">
        <v>402</v>
      </c>
      <c r="K868" s="170" t="s">
        <v>395</v>
      </c>
      <c r="L868" s="170">
        <v>1</v>
      </c>
      <c r="M868" s="170"/>
      <c r="N868" s="170"/>
      <c r="O868" s="170" t="s">
        <v>658</v>
      </c>
      <c r="P868" s="170" t="s">
        <v>397</v>
      </c>
      <c r="Q868" s="167"/>
      <c r="R868" s="167"/>
      <c r="S868" s="167"/>
      <c r="T868" s="167"/>
      <c r="U868" s="167"/>
      <c r="V868" s="167"/>
      <c r="W868" s="171">
        <v>6000</v>
      </c>
      <c r="X868" s="172">
        <f t="shared" si="107"/>
        <v>6000</v>
      </c>
      <c r="Y868" s="78"/>
      <c r="Z868" s="78"/>
      <c r="AA868" s="78"/>
      <c r="AB868" s="78"/>
      <c r="AC868" s="78"/>
      <c r="AD868" s="78"/>
    </row>
    <row r="869" spans="1:55" s="166" customFormat="1">
      <c r="B869" s="167"/>
      <c r="C869" s="168" t="s">
        <v>1570</v>
      </c>
      <c r="D869" s="169" t="s">
        <v>60</v>
      </c>
      <c r="E869" s="170" t="s">
        <v>393</v>
      </c>
      <c r="F869" s="170"/>
      <c r="G869" s="170" t="s">
        <v>908</v>
      </c>
      <c r="H869" s="170"/>
      <c r="I869" s="170"/>
      <c r="J869" s="318" t="s">
        <v>402</v>
      </c>
      <c r="K869" s="170" t="s">
        <v>395</v>
      </c>
      <c r="L869" s="170">
        <v>1</v>
      </c>
      <c r="M869" s="170"/>
      <c r="N869" s="170"/>
      <c r="O869" s="170" t="str">
        <f>+O22</f>
        <v>ACTIVO FIJO</v>
      </c>
      <c r="P869" s="170"/>
      <c r="Q869" s="167"/>
      <c r="R869" s="167"/>
      <c r="S869" s="167"/>
      <c r="T869" s="167"/>
      <c r="U869" s="167"/>
      <c r="V869" s="167"/>
      <c r="W869" s="171">
        <v>5500</v>
      </c>
      <c r="X869" s="172">
        <f t="shared" si="107"/>
        <v>5500</v>
      </c>
      <c r="Y869" s="78"/>
      <c r="Z869" s="78"/>
      <c r="AA869" s="78"/>
      <c r="AB869" s="78"/>
      <c r="AC869" s="78"/>
      <c r="AD869" s="78"/>
    </row>
    <row r="870" spans="1:55" s="177" customFormat="1">
      <c r="A870" s="176"/>
      <c r="C870" s="168" t="s">
        <v>1571</v>
      </c>
      <c r="D870" s="169" t="s">
        <v>60</v>
      </c>
      <c r="E870" s="170" t="s">
        <v>453</v>
      </c>
      <c r="F870" s="170"/>
      <c r="G870" s="170" t="s">
        <v>850</v>
      </c>
      <c r="H870" s="170" t="s">
        <v>851</v>
      </c>
      <c r="I870" s="170"/>
      <c r="J870" s="318" t="s">
        <v>388</v>
      </c>
      <c r="K870" s="170" t="s">
        <v>595</v>
      </c>
      <c r="L870" s="170">
        <v>1</v>
      </c>
      <c r="M870" s="167"/>
      <c r="N870" s="167"/>
      <c r="O870" s="170" t="str">
        <f>+O111</f>
        <v>ACTIVO FIJO</v>
      </c>
      <c r="P870" s="170" t="s">
        <v>852</v>
      </c>
      <c r="W870" s="171">
        <f>1500*60</f>
        <v>90000</v>
      </c>
      <c r="X870" s="172">
        <f t="shared" si="107"/>
        <v>90000</v>
      </c>
      <c r="Y870" s="62"/>
      <c r="Z870" s="62"/>
      <c r="AA870" s="62"/>
      <c r="AB870" s="62"/>
      <c r="AC870" s="62"/>
      <c r="AD870" s="62"/>
      <c r="AE870" s="176"/>
      <c r="AF870" s="176"/>
      <c r="AG870" s="176"/>
      <c r="AH870" s="176"/>
      <c r="AI870" s="176"/>
      <c r="AJ870" s="176"/>
      <c r="AK870" s="176"/>
      <c r="AL870" s="176"/>
      <c r="AM870" s="176"/>
      <c r="AN870" s="176"/>
      <c r="AO870" s="176"/>
      <c r="AP870" s="176"/>
      <c r="AQ870" s="176"/>
      <c r="AR870" s="176"/>
      <c r="AS870" s="176"/>
      <c r="AT870" s="176"/>
      <c r="AU870" s="176"/>
      <c r="AV870" s="176"/>
      <c r="AW870" s="176"/>
      <c r="AX870" s="176"/>
      <c r="AY870" s="176"/>
      <c r="AZ870" s="176"/>
      <c r="BA870" s="176"/>
      <c r="BB870" s="176"/>
      <c r="BC870" s="180"/>
    </row>
    <row r="871" spans="1:55" s="167" customFormat="1">
      <c r="A871" s="166"/>
      <c r="C871" s="168" t="s">
        <v>1572</v>
      </c>
      <c r="D871" s="169" t="s">
        <v>60</v>
      </c>
      <c r="E871" s="170" t="str">
        <f>+E870</f>
        <v>MONITOR</v>
      </c>
      <c r="F871" s="170"/>
      <c r="G871" s="170" t="s">
        <v>895</v>
      </c>
      <c r="H871" s="170"/>
      <c r="I871" s="170"/>
      <c r="J871" s="318" t="str">
        <f>+J864</f>
        <v>Negro</v>
      </c>
      <c r="K871" s="170" t="str">
        <f>+K880</f>
        <v>Dañado</v>
      </c>
      <c r="L871" s="170">
        <v>1</v>
      </c>
      <c r="O871" s="170" t="str">
        <f>+O880</f>
        <v>ACTIVO FIJO</v>
      </c>
      <c r="P871" s="170"/>
      <c r="W871" s="171">
        <v>2000</v>
      </c>
      <c r="X871" s="172">
        <f t="shared" si="107"/>
        <v>2000</v>
      </c>
      <c r="Y871" s="78"/>
      <c r="Z871" s="78"/>
      <c r="AA871" s="78"/>
      <c r="AB871" s="78"/>
      <c r="AC871" s="78"/>
      <c r="AD871" s="78"/>
      <c r="AE871" s="166"/>
      <c r="AF871" s="166"/>
      <c r="AG871" s="166"/>
      <c r="AH871" s="166"/>
      <c r="AI871" s="166"/>
      <c r="AJ871" s="166"/>
      <c r="AK871" s="166"/>
      <c r="AL871" s="166"/>
      <c r="AM871" s="166"/>
      <c r="AN871" s="166"/>
      <c r="AO871" s="166"/>
      <c r="AP871" s="166"/>
      <c r="AQ871" s="166"/>
      <c r="AR871" s="166"/>
      <c r="AS871" s="166"/>
      <c r="AT871" s="166"/>
      <c r="AU871" s="166"/>
      <c r="AV871" s="166"/>
      <c r="AW871" s="166"/>
      <c r="AX871" s="166"/>
      <c r="AY871" s="166"/>
      <c r="AZ871" s="166"/>
      <c r="BA871" s="166"/>
      <c r="BB871" s="166"/>
      <c r="BC871" s="173"/>
    </row>
    <row r="872" spans="1:55" s="191" customFormat="1">
      <c r="A872" s="176"/>
      <c r="B872" s="177"/>
      <c r="C872" s="168" t="s">
        <v>1573</v>
      </c>
      <c r="D872" s="169" t="s">
        <v>60</v>
      </c>
      <c r="E872" s="170" t="s">
        <v>1203</v>
      </c>
      <c r="F872" s="170"/>
      <c r="G872" s="170" t="s">
        <v>1204</v>
      </c>
      <c r="H872" s="170"/>
      <c r="I872" s="170"/>
      <c r="J872" s="318" t="str">
        <f>+J869</f>
        <v>Negro</v>
      </c>
      <c r="K872" s="170" t="str">
        <f>+K871</f>
        <v>Dañado</v>
      </c>
      <c r="L872" s="170">
        <v>1</v>
      </c>
      <c r="M872" s="177"/>
      <c r="N872" s="177"/>
      <c r="O872" s="170" t="str">
        <f>+O871</f>
        <v>ACTIVO FIJO</v>
      </c>
      <c r="P872" s="178"/>
      <c r="Q872" s="177"/>
      <c r="R872" s="177"/>
      <c r="S872" s="177"/>
      <c r="T872" s="177"/>
      <c r="U872" s="177"/>
      <c r="V872" s="177"/>
      <c r="W872" s="171">
        <v>3000</v>
      </c>
      <c r="X872" s="172">
        <f t="shared" si="107"/>
        <v>3000</v>
      </c>
      <c r="Y872" s="62"/>
      <c r="Z872" s="62"/>
      <c r="AA872" s="62"/>
      <c r="AB872" s="62"/>
      <c r="AC872" s="62"/>
      <c r="AD872" s="62"/>
      <c r="AE872" s="176"/>
      <c r="AF872" s="176"/>
      <c r="AG872" s="176"/>
      <c r="AH872" s="176"/>
      <c r="AI872" s="176"/>
      <c r="AJ872" s="176"/>
      <c r="AK872" s="176"/>
      <c r="AL872" s="176"/>
      <c r="AM872" s="176"/>
      <c r="AN872" s="176"/>
      <c r="AO872" s="176"/>
      <c r="AP872" s="176"/>
      <c r="AQ872" s="176"/>
      <c r="AR872" s="176"/>
      <c r="AS872" s="176"/>
      <c r="AT872" s="176"/>
      <c r="AU872" s="176"/>
      <c r="AV872" s="176"/>
      <c r="AW872" s="176"/>
      <c r="AX872" s="176"/>
      <c r="AY872" s="176"/>
      <c r="AZ872" s="176"/>
      <c r="BA872" s="176"/>
      <c r="BB872" s="176"/>
      <c r="BC872" s="190"/>
    </row>
    <row r="873" spans="1:55" s="177" customFormat="1">
      <c r="A873" s="176"/>
      <c r="C873" s="168" t="s">
        <v>1574</v>
      </c>
      <c r="D873" s="169" t="s">
        <v>60</v>
      </c>
      <c r="E873" s="170" t="s">
        <v>1190</v>
      </c>
      <c r="F873" s="170" t="s">
        <v>895</v>
      </c>
      <c r="G873" s="170"/>
      <c r="H873" s="170"/>
      <c r="I873" s="170"/>
      <c r="J873" s="318" t="str">
        <f>+J862</f>
        <v>Negro</v>
      </c>
      <c r="K873" s="170" t="str">
        <f>+K894</f>
        <v>Dañado</v>
      </c>
      <c r="L873" s="170">
        <v>1</v>
      </c>
      <c r="M873" s="170"/>
      <c r="N873" s="170"/>
      <c r="O873" s="170" t="str">
        <f>+O901</f>
        <v>ACTIVO FIJO</v>
      </c>
      <c r="P873" s="170"/>
      <c r="W873" s="171">
        <v>1000</v>
      </c>
      <c r="X873" s="172">
        <f t="shared" si="107"/>
        <v>1000</v>
      </c>
      <c r="Y873" s="62"/>
      <c r="Z873" s="62"/>
      <c r="AA873" s="62"/>
      <c r="AB873" s="62"/>
      <c r="AC873" s="62"/>
      <c r="AD873" s="62"/>
      <c r="AE873" s="176"/>
      <c r="AF873" s="176"/>
      <c r="AG873" s="176"/>
      <c r="AH873" s="176"/>
      <c r="AI873" s="176"/>
      <c r="AJ873" s="176"/>
      <c r="AK873" s="176"/>
      <c r="AL873" s="176"/>
      <c r="AM873" s="176"/>
      <c r="AN873" s="176"/>
      <c r="AO873" s="176"/>
      <c r="AP873" s="176"/>
      <c r="AQ873" s="176"/>
      <c r="AR873" s="176"/>
      <c r="AS873" s="176"/>
      <c r="AT873" s="176"/>
      <c r="AU873" s="176"/>
      <c r="AV873" s="176"/>
      <c r="AW873" s="176"/>
      <c r="AX873" s="176"/>
      <c r="AY873" s="176"/>
      <c r="AZ873" s="176"/>
      <c r="BA873" s="176"/>
      <c r="BB873" s="176"/>
      <c r="BC873" s="180"/>
    </row>
    <row r="874" spans="1:55" s="177" customFormat="1">
      <c r="A874" s="176"/>
      <c r="C874" s="168" t="s">
        <v>1575</v>
      </c>
      <c r="D874" s="169" t="s">
        <v>60</v>
      </c>
      <c r="E874" s="170" t="s">
        <v>896</v>
      </c>
      <c r="F874" s="170" t="s">
        <v>895</v>
      </c>
      <c r="G874" s="170"/>
      <c r="H874" s="170"/>
      <c r="I874" s="170" t="s">
        <v>1822</v>
      </c>
      <c r="J874" s="318" t="str">
        <f>+J863</f>
        <v>Negro</v>
      </c>
      <c r="K874" s="170" t="str">
        <f>+K895</f>
        <v>Dañado</v>
      </c>
      <c r="L874" s="170">
        <v>1</v>
      </c>
      <c r="M874" s="170"/>
      <c r="N874" s="170"/>
      <c r="O874" s="170" t="str">
        <f>+O871</f>
        <v>ACTIVO FIJO</v>
      </c>
      <c r="P874" s="170"/>
      <c r="W874" s="171">
        <v>2000</v>
      </c>
      <c r="X874" s="172">
        <f t="shared" si="107"/>
        <v>2000</v>
      </c>
      <c r="Y874" s="62"/>
      <c r="Z874" s="62"/>
      <c r="AA874" s="62"/>
      <c r="AB874" s="62"/>
      <c r="AC874" s="62"/>
      <c r="AD874" s="62"/>
      <c r="AE874" s="176"/>
      <c r="AF874" s="176"/>
      <c r="AG874" s="176"/>
      <c r="AH874" s="176"/>
      <c r="AI874" s="176"/>
      <c r="AJ874" s="176"/>
      <c r="AK874" s="176"/>
      <c r="AL874" s="176"/>
      <c r="AM874" s="176"/>
      <c r="AN874" s="176"/>
      <c r="AO874" s="176"/>
      <c r="AP874" s="176"/>
      <c r="AQ874" s="176"/>
      <c r="AR874" s="176"/>
      <c r="AS874" s="176"/>
      <c r="AT874" s="176"/>
      <c r="AU874" s="176"/>
      <c r="AV874" s="176"/>
      <c r="AW874" s="176"/>
      <c r="AX874" s="176"/>
      <c r="AY874" s="176"/>
      <c r="AZ874" s="176"/>
      <c r="BA874" s="176"/>
      <c r="BB874" s="176"/>
      <c r="BC874" s="180"/>
    </row>
    <row r="875" spans="1:55" s="177" customFormat="1">
      <c r="A875" s="176"/>
      <c r="C875" s="168" t="s">
        <v>1576</v>
      </c>
      <c r="D875" s="169" t="s">
        <v>60</v>
      </c>
      <c r="E875" s="170" t="s">
        <v>896</v>
      </c>
      <c r="F875" s="170" t="s">
        <v>895</v>
      </c>
      <c r="G875" s="170"/>
      <c r="H875" s="170"/>
      <c r="I875" s="170" t="s">
        <v>1823</v>
      </c>
      <c r="J875" s="318" t="str">
        <f>+J873</f>
        <v>Negro</v>
      </c>
      <c r="K875" s="170" t="str">
        <f>+K896</f>
        <v>Dañado</v>
      </c>
      <c r="L875" s="170">
        <v>1</v>
      </c>
      <c r="M875" s="170"/>
      <c r="N875" s="170"/>
      <c r="O875" s="170" t="str">
        <f>+O872</f>
        <v>ACTIVO FIJO</v>
      </c>
      <c r="P875" s="170"/>
      <c r="W875" s="171">
        <v>2000</v>
      </c>
      <c r="X875" s="172">
        <f t="shared" si="107"/>
        <v>2000</v>
      </c>
      <c r="Y875" s="62"/>
      <c r="Z875" s="62"/>
      <c r="AA875" s="62"/>
      <c r="AB875" s="62"/>
      <c r="AC875" s="62"/>
      <c r="AD875" s="62"/>
      <c r="AE875" s="176"/>
      <c r="AF875" s="176"/>
      <c r="AG875" s="176"/>
      <c r="AH875" s="176"/>
      <c r="AI875" s="176"/>
      <c r="AJ875" s="176"/>
      <c r="AK875" s="176"/>
      <c r="AL875" s="176"/>
      <c r="AM875" s="176"/>
      <c r="AN875" s="176"/>
      <c r="AO875" s="176"/>
      <c r="AP875" s="176"/>
      <c r="AQ875" s="176"/>
      <c r="AR875" s="176"/>
      <c r="AS875" s="176"/>
      <c r="AT875" s="176"/>
      <c r="AU875" s="176"/>
      <c r="AV875" s="176"/>
      <c r="AW875" s="176"/>
      <c r="AX875" s="176"/>
      <c r="AY875" s="176"/>
      <c r="AZ875" s="176"/>
      <c r="BA875" s="176"/>
      <c r="BB875" s="176"/>
      <c r="BC875" s="180"/>
    </row>
    <row r="876" spans="1:55" s="177" customFormat="1">
      <c r="A876" s="176"/>
      <c r="C876" s="168" t="s">
        <v>1577</v>
      </c>
      <c r="D876" s="169" t="s">
        <v>60</v>
      </c>
      <c r="E876" s="170" t="s">
        <v>393</v>
      </c>
      <c r="F876" s="170" t="s">
        <v>497</v>
      </c>
      <c r="G876" s="170" t="s">
        <v>1824</v>
      </c>
      <c r="H876" s="170"/>
      <c r="I876" s="170"/>
      <c r="J876" s="318" t="s">
        <v>562</v>
      </c>
      <c r="K876" s="170" t="str">
        <f>+K897</f>
        <v>Dañado</v>
      </c>
      <c r="L876" s="170">
        <v>1</v>
      </c>
      <c r="M876" s="170"/>
      <c r="N876" s="170"/>
      <c r="O876" s="170" t="str">
        <f>+O873</f>
        <v>ACTIVO FIJO</v>
      </c>
      <c r="P876" s="170"/>
      <c r="W876" s="171">
        <v>6000</v>
      </c>
      <c r="X876" s="172">
        <f t="shared" si="107"/>
        <v>6000</v>
      </c>
      <c r="Y876" s="62"/>
      <c r="Z876" s="62"/>
      <c r="AA876" s="62"/>
      <c r="AB876" s="62"/>
      <c r="AC876" s="62"/>
      <c r="AD876" s="62"/>
      <c r="AE876" s="176"/>
      <c r="AF876" s="176"/>
      <c r="AG876" s="176"/>
      <c r="AH876" s="176"/>
      <c r="AI876" s="176"/>
      <c r="AJ876" s="176"/>
      <c r="AK876" s="176"/>
      <c r="AL876" s="176"/>
      <c r="AM876" s="176"/>
      <c r="AN876" s="176"/>
      <c r="AO876" s="176"/>
      <c r="AP876" s="176"/>
      <c r="AQ876" s="176"/>
      <c r="AR876" s="176"/>
      <c r="AS876" s="176"/>
      <c r="AT876" s="176"/>
      <c r="AU876" s="176"/>
      <c r="AV876" s="176"/>
      <c r="AW876" s="176"/>
      <c r="AX876" s="176"/>
      <c r="AY876" s="176"/>
      <c r="AZ876" s="176"/>
      <c r="BA876" s="176"/>
      <c r="BB876" s="176"/>
      <c r="BC876" s="180"/>
    </row>
    <row r="877" spans="1:55" s="177" customFormat="1">
      <c r="A877" s="176"/>
      <c r="C877" s="168" t="s">
        <v>1578</v>
      </c>
      <c r="D877" s="169" t="s">
        <v>60</v>
      </c>
      <c r="E877" s="170" t="str">
        <f>+E871</f>
        <v>MONITOR</v>
      </c>
      <c r="F877" s="170" t="s">
        <v>1832</v>
      </c>
      <c r="G877" s="170"/>
      <c r="H877" s="170"/>
      <c r="I877" s="170" t="s">
        <v>1833</v>
      </c>
      <c r="J877" s="318" t="str">
        <f>+J873</f>
        <v>Negro</v>
      </c>
      <c r="K877" s="170" t="str">
        <f>+K872</f>
        <v>Dañado</v>
      </c>
      <c r="L877" s="170">
        <v>1</v>
      </c>
      <c r="M877" s="170"/>
      <c r="N877" s="170"/>
      <c r="O877" s="170" t="str">
        <f>+O874</f>
        <v>ACTIVO FIJO</v>
      </c>
      <c r="P877" s="170"/>
      <c r="W877" s="171">
        <v>2000</v>
      </c>
      <c r="X877" s="172">
        <f t="shared" si="107"/>
        <v>2000</v>
      </c>
      <c r="Y877" s="62"/>
      <c r="Z877" s="62"/>
      <c r="AA877" s="62"/>
      <c r="AB877" s="62"/>
      <c r="AC877" s="62"/>
      <c r="AD877" s="62"/>
      <c r="AE877" s="176"/>
      <c r="AF877" s="176"/>
      <c r="AG877" s="176"/>
      <c r="AH877" s="176"/>
      <c r="AI877" s="176"/>
      <c r="AJ877" s="176"/>
      <c r="AK877" s="176"/>
      <c r="AL877" s="176"/>
      <c r="AM877" s="176"/>
      <c r="AN877" s="176"/>
      <c r="AO877" s="176"/>
      <c r="AP877" s="176"/>
      <c r="AQ877" s="176"/>
      <c r="AR877" s="176"/>
      <c r="AS877" s="176"/>
      <c r="AT877" s="176"/>
      <c r="AU877" s="176"/>
      <c r="AV877" s="176"/>
      <c r="AW877" s="176"/>
      <c r="AX877" s="176"/>
      <c r="AY877" s="176"/>
      <c r="AZ877" s="176"/>
      <c r="BA877" s="176"/>
      <c r="BB877" s="176"/>
      <c r="BC877" s="180"/>
    </row>
    <row r="878" spans="1:55" s="193" customFormat="1" ht="29.25" thickBot="1">
      <c r="A878" s="176"/>
      <c r="B878" s="177"/>
      <c r="C878" s="168" t="s">
        <v>1579</v>
      </c>
      <c r="D878" s="169" t="s">
        <v>60</v>
      </c>
      <c r="E878" s="170" t="str">
        <f>+E864</f>
        <v xml:space="preserve">TECLADO </v>
      </c>
      <c r="F878" s="170" t="s">
        <v>1854</v>
      </c>
      <c r="G878" s="170"/>
      <c r="H878" s="170"/>
      <c r="I878" s="170"/>
      <c r="J878" s="318" t="str">
        <f>+J869</f>
        <v>Negro</v>
      </c>
      <c r="K878" s="170" t="str">
        <f>+K874</f>
        <v>Dañado</v>
      </c>
      <c r="L878" s="170">
        <f>+L875</f>
        <v>1</v>
      </c>
      <c r="M878" s="170"/>
      <c r="N878" s="170"/>
      <c r="O878" s="170" t="str">
        <f>+O871</f>
        <v>ACTIVO FIJO</v>
      </c>
      <c r="P878" s="170"/>
      <c r="Q878" s="177"/>
      <c r="R878" s="177"/>
      <c r="S878" s="177"/>
      <c r="T878" s="177"/>
      <c r="U878" s="177"/>
      <c r="V878" s="177"/>
      <c r="W878" s="171">
        <v>1500</v>
      </c>
      <c r="X878" s="172">
        <f t="shared" si="107"/>
        <v>1500</v>
      </c>
      <c r="Y878" s="62"/>
      <c r="Z878" s="62"/>
      <c r="AA878" s="62"/>
      <c r="AB878" s="62"/>
      <c r="AC878" s="62"/>
      <c r="AD878" s="62"/>
      <c r="AE878" s="176"/>
      <c r="AF878" s="176"/>
      <c r="AG878" s="176"/>
      <c r="AH878" s="176"/>
      <c r="AI878" s="176"/>
      <c r="AJ878" s="176"/>
      <c r="AK878" s="176"/>
      <c r="AL878" s="176"/>
      <c r="AM878" s="176"/>
      <c r="AN878" s="176"/>
      <c r="AO878" s="176"/>
      <c r="AP878" s="176"/>
      <c r="AQ878" s="176"/>
      <c r="AR878" s="176"/>
      <c r="AS878" s="176"/>
      <c r="AT878" s="176"/>
      <c r="AU878" s="176"/>
      <c r="AV878" s="176"/>
      <c r="AW878" s="176"/>
      <c r="AX878" s="176"/>
      <c r="AY878" s="176"/>
      <c r="AZ878" s="176"/>
      <c r="BA878" s="176"/>
      <c r="BB878" s="176"/>
      <c r="BC878" s="192"/>
    </row>
    <row r="879" spans="1:55" s="146" customFormat="1" ht="18.75" customHeight="1" thickBot="1">
      <c r="A879" s="144"/>
      <c r="B879" s="141"/>
      <c r="C879" s="375" t="s">
        <v>864</v>
      </c>
      <c r="D879" s="375"/>
      <c r="E879" s="375"/>
      <c r="F879" s="375"/>
      <c r="G879" s="375"/>
      <c r="H879" s="375"/>
      <c r="I879" s="375"/>
      <c r="J879" s="375"/>
      <c r="K879" s="375"/>
      <c r="L879" s="375"/>
      <c r="M879" s="375"/>
      <c r="N879" s="375"/>
      <c r="O879" s="375"/>
      <c r="P879" s="375"/>
      <c r="Q879" s="141"/>
      <c r="R879" s="141"/>
      <c r="S879" s="141"/>
      <c r="T879" s="141"/>
      <c r="U879" s="141"/>
      <c r="V879" s="141"/>
      <c r="W879" s="142"/>
      <c r="X879" s="143">
        <f t="shared" si="107"/>
        <v>0</v>
      </c>
      <c r="Y879" s="144"/>
      <c r="Z879" s="144"/>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5"/>
    </row>
    <row r="880" spans="1:55" s="189" customFormat="1">
      <c r="A880" s="176"/>
      <c r="B880" s="177"/>
      <c r="C880" s="168" t="s">
        <v>1580</v>
      </c>
      <c r="D880" s="169" t="s">
        <v>60</v>
      </c>
      <c r="E880" s="170" t="str">
        <f>+E12</f>
        <v>Banquitos de Metal Escalera para Camilla</v>
      </c>
      <c r="F880" s="178"/>
      <c r="G880" s="178"/>
      <c r="H880" s="178"/>
      <c r="I880" s="178"/>
      <c r="J880" s="318" t="s">
        <v>1134</v>
      </c>
      <c r="K880" s="170" t="str">
        <f>+K896</f>
        <v>Dañado</v>
      </c>
      <c r="L880" s="178">
        <v>1</v>
      </c>
      <c r="M880" s="177"/>
      <c r="N880" s="177"/>
      <c r="O880" s="170" t="str">
        <f>+O898</f>
        <v>ACTIVO FIJO</v>
      </c>
      <c r="P880" s="178"/>
      <c r="Q880" s="177"/>
      <c r="R880" s="177"/>
      <c r="S880" s="177"/>
      <c r="T880" s="177"/>
      <c r="U880" s="177"/>
      <c r="V880" s="177"/>
      <c r="W880" s="171">
        <v>2000</v>
      </c>
      <c r="X880" s="172">
        <f t="shared" si="107"/>
        <v>2000</v>
      </c>
      <c r="Y880" s="62"/>
      <c r="Z880" s="62"/>
      <c r="AA880" s="62"/>
      <c r="AB880" s="62"/>
      <c r="AC880" s="62"/>
      <c r="AD880" s="62"/>
      <c r="AE880" s="176"/>
      <c r="AF880" s="176"/>
      <c r="AG880" s="176"/>
      <c r="AH880" s="176"/>
      <c r="AI880" s="176"/>
      <c r="AJ880" s="176"/>
      <c r="AK880" s="176"/>
      <c r="AL880" s="176"/>
      <c r="AM880" s="176"/>
      <c r="AN880" s="176"/>
      <c r="AO880" s="176"/>
      <c r="AP880" s="176"/>
      <c r="AQ880" s="176"/>
      <c r="AR880" s="176"/>
      <c r="AS880" s="176"/>
      <c r="AT880" s="176"/>
      <c r="AU880" s="176"/>
      <c r="AV880" s="176"/>
      <c r="AW880" s="176"/>
      <c r="AX880" s="176"/>
      <c r="AY880" s="176"/>
      <c r="AZ880" s="176"/>
      <c r="BA880" s="176"/>
      <c r="BB880" s="176"/>
      <c r="BC880" s="188"/>
    </row>
    <row r="881" spans="1:55" s="177" customFormat="1">
      <c r="A881" s="176"/>
      <c r="C881" s="168" t="s">
        <v>1581</v>
      </c>
      <c r="D881" s="169" t="s">
        <v>60</v>
      </c>
      <c r="E881" s="170" t="s">
        <v>1241</v>
      </c>
      <c r="F881" s="178"/>
      <c r="G881" s="178"/>
      <c r="H881" s="178"/>
      <c r="I881" s="178"/>
      <c r="J881" s="318" t="str">
        <f>+J866</f>
        <v>Negro</v>
      </c>
      <c r="K881" s="178" t="str">
        <f>+K871</f>
        <v>Dañado</v>
      </c>
      <c r="L881" s="178">
        <v>4</v>
      </c>
      <c r="O881" s="170" t="str">
        <f>+O872</f>
        <v>ACTIVO FIJO</v>
      </c>
      <c r="P881" s="178"/>
      <c r="W881" s="171">
        <v>500</v>
      </c>
      <c r="X881" s="172">
        <f>+W881*L881</f>
        <v>2000</v>
      </c>
      <c r="Y881" s="62"/>
      <c r="Z881" s="62"/>
      <c r="AA881" s="62"/>
      <c r="AB881" s="62"/>
      <c r="AC881" s="62"/>
      <c r="AD881" s="62"/>
      <c r="AE881" s="176"/>
      <c r="AF881" s="176"/>
      <c r="AG881" s="176"/>
      <c r="AH881" s="176"/>
      <c r="AI881" s="176"/>
      <c r="AJ881" s="176"/>
      <c r="AK881" s="176"/>
      <c r="AL881" s="176"/>
      <c r="AM881" s="176"/>
      <c r="AN881" s="176"/>
      <c r="AO881" s="176"/>
      <c r="AP881" s="176"/>
      <c r="AQ881" s="176"/>
      <c r="AR881" s="176"/>
      <c r="AS881" s="176"/>
      <c r="AT881" s="176"/>
      <c r="AU881" s="176"/>
      <c r="AV881" s="176"/>
      <c r="AW881" s="176"/>
      <c r="AX881" s="176"/>
      <c r="AY881" s="176"/>
      <c r="AZ881" s="176"/>
      <c r="BA881" s="176"/>
      <c r="BB881" s="176"/>
      <c r="BC881" s="180"/>
    </row>
    <row r="882" spans="1:55" s="179" customFormat="1" ht="29.25" thickBot="1">
      <c r="A882" s="176"/>
      <c r="B882" s="177"/>
      <c r="C882" s="168" t="s">
        <v>1582</v>
      </c>
      <c r="D882" s="169" t="s">
        <v>60</v>
      </c>
      <c r="E882" s="170" t="s">
        <v>1817</v>
      </c>
      <c r="F882" s="170" t="s">
        <v>1818</v>
      </c>
      <c r="G882" s="170">
        <v>19205</v>
      </c>
      <c r="H882" s="170"/>
      <c r="I882" s="170"/>
      <c r="J882" s="318" t="str">
        <f>+J863</f>
        <v>Negro</v>
      </c>
      <c r="K882" s="170" t="str">
        <f>+K895</f>
        <v>Dañado</v>
      </c>
      <c r="L882" s="170">
        <v>1</v>
      </c>
      <c r="M882" s="170"/>
      <c r="N882" s="170"/>
      <c r="O882" s="170" t="str">
        <f>+O873</f>
        <v>ACTIVO FIJO</v>
      </c>
      <c r="P882" s="170"/>
      <c r="Q882" s="177"/>
      <c r="R882" s="177"/>
      <c r="S882" s="177"/>
      <c r="T882" s="177"/>
      <c r="U882" s="177"/>
      <c r="V882" s="177"/>
      <c r="W882" s="171">
        <f>500*60</f>
        <v>30000</v>
      </c>
      <c r="X882" s="172">
        <f>+L882*W882</f>
        <v>30000</v>
      </c>
      <c r="Y882" s="62"/>
      <c r="Z882" s="62"/>
      <c r="AA882" s="62"/>
      <c r="AB882" s="62"/>
      <c r="AC882" s="62"/>
      <c r="AD882" s="62"/>
      <c r="AE882" s="176"/>
      <c r="AF882" s="176"/>
      <c r="AG882" s="176"/>
      <c r="AH882" s="176"/>
      <c r="AI882" s="176"/>
      <c r="AJ882" s="176"/>
      <c r="AK882" s="176"/>
      <c r="AL882" s="176"/>
      <c r="AM882" s="176"/>
      <c r="AN882" s="176"/>
      <c r="AO882" s="176"/>
      <c r="AP882" s="176"/>
      <c r="AQ882" s="176"/>
      <c r="AR882" s="176"/>
      <c r="AS882" s="176"/>
      <c r="AT882" s="176"/>
      <c r="AU882" s="176"/>
      <c r="AV882" s="176"/>
      <c r="AW882" s="176"/>
      <c r="AX882" s="176"/>
      <c r="AY882" s="176"/>
      <c r="AZ882" s="176"/>
      <c r="BA882" s="176"/>
      <c r="BB882" s="176"/>
    </row>
    <row r="883" spans="1:55" s="176" customFormat="1">
      <c r="B883" s="177"/>
      <c r="C883" s="168" t="s">
        <v>1583</v>
      </c>
      <c r="D883" s="169" t="s">
        <v>60</v>
      </c>
      <c r="E883" s="170" t="s">
        <v>1819</v>
      </c>
      <c r="F883" s="170" t="s">
        <v>1820</v>
      </c>
      <c r="G883" s="170" t="s">
        <v>1821</v>
      </c>
      <c r="H883" s="170"/>
      <c r="I883" s="170"/>
      <c r="J883" s="318" t="str">
        <f>+J864</f>
        <v>Negro</v>
      </c>
      <c r="K883" s="170" t="str">
        <f>+K861</f>
        <v>Dañado</v>
      </c>
      <c r="L883" s="170">
        <v>1</v>
      </c>
      <c r="M883" s="170"/>
      <c r="N883" s="170"/>
      <c r="O883" s="170" t="str">
        <f>+O882</f>
        <v>ACTIVO FIJO</v>
      </c>
      <c r="P883" s="170"/>
      <c r="Q883" s="177"/>
      <c r="R883" s="177"/>
      <c r="S883" s="177"/>
      <c r="T883" s="177"/>
      <c r="U883" s="177"/>
      <c r="V883" s="177"/>
      <c r="W883" s="171">
        <f>500*60</f>
        <v>30000</v>
      </c>
      <c r="X883" s="172">
        <f>+L883*W883</f>
        <v>30000</v>
      </c>
      <c r="Y883" s="62"/>
      <c r="Z883" s="62"/>
      <c r="AA883" s="62"/>
      <c r="AB883" s="62"/>
      <c r="AC883" s="62"/>
      <c r="AD883" s="62"/>
    </row>
    <row r="884" spans="1:55" ht="29.25" thickBot="1"/>
    <row r="885" spans="1:55" s="140" customFormat="1" ht="29.25" thickBot="1">
      <c r="A885" s="144"/>
      <c r="B885" s="141"/>
      <c r="C885" s="375" t="str">
        <f>+O886</f>
        <v>PARQUEO</v>
      </c>
      <c r="D885" s="375"/>
      <c r="E885" s="375"/>
      <c r="F885" s="375"/>
      <c r="G885" s="375"/>
      <c r="H885" s="375"/>
      <c r="I885" s="375"/>
      <c r="J885" s="375"/>
      <c r="K885" s="375"/>
      <c r="L885" s="375"/>
      <c r="M885" s="375"/>
      <c r="N885" s="375"/>
      <c r="O885" s="375"/>
      <c r="P885" s="375"/>
      <c r="Q885" s="141"/>
      <c r="R885" s="141"/>
      <c r="S885" s="141"/>
      <c r="T885" s="141"/>
      <c r="U885" s="141"/>
      <c r="V885" s="141"/>
      <c r="W885" s="142"/>
      <c r="X885" s="143">
        <f>+L885*W885</f>
        <v>0</v>
      </c>
      <c r="Y885" s="144"/>
      <c r="Z885" s="144"/>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row>
    <row r="886" spans="1:55" s="187" customFormat="1" ht="29.25" thickBot="1">
      <c r="B886" s="170"/>
      <c r="C886" s="168" t="s">
        <v>1585</v>
      </c>
      <c r="D886" s="169" t="s">
        <v>60</v>
      </c>
      <c r="E886" s="170" t="s">
        <v>865</v>
      </c>
      <c r="F886" s="170"/>
      <c r="G886" s="170" t="s">
        <v>866</v>
      </c>
      <c r="H886" s="170" t="s">
        <v>867</v>
      </c>
      <c r="I886" s="170"/>
      <c r="J886" s="318" t="s">
        <v>868</v>
      </c>
      <c r="K886" s="170" t="s">
        <v>541</v>
      </c>
      <c r="L886" s="170">
        <v>1</v>
      </c>
      <c r="M886" s="167"/>
      <c r="N886" s="167"/>
      <c r="O886" s="170" t="s">
        <v>874</v>
      </c>
      <c r="P886" s="170"/>
      <c r="Q886" s="170"/>
      <c r="R886" s="170"/>
      <c r="S886" s="170"/>
      <c r="T886" s="170"/>
      <c r="U886" s="170"/>
      <c r="V886" s="170"/>
      <c r="W886" s="171">
        <v>350000</v>
      </c>
      <c r="X886" s="172">
        <f t="shared" ref="X886:X896" si="108">+L886*W886</f>
        <v>350000</v>
      </c>
      <c r="Y886" s="200"/>
      <c r="Z886" s="200"/>
      <c r="AA886" s="200"/>
      <c r="AB886" s="200"/>
      <c r="AC886" s="200"/>
      <c r="AD886" s="200"/>
    </row>
    <row r="887" spans="1:55" s="150" customFormat="1" ht="15.75" customHeight="1" thickBot="1">
      <c r="A887" s="152"/>
      <c r="B887" s="151"/>
      <c r="C887" s="376" t="str">
        <f>+C45</f>
        <v>EQUIPOS MEDICOS</v>
      </c>
      <c r="D887" s="376"/>
      <c r="E887" s="376"/>
      <c r="F887" s="376"/>
      <c r="G887" s="376"/>
      <c r="H887" s="376"/>
      <c r="I887" s="376"/>
      <c r="J887" s="376"/>
      <c r="K887" s="376"/>
      <c r="L887" s="376"/>
      <c r="M887" s="376"/>
      <c r="N887" s="376"/>
      <c r="O887" s="376"/>
      <c r="P887" s="376"/>
      <c r="Q887" s="151"/>
      <c r="R887" s="151"/>
      <c r="S887" s="151"/>
      <c r="T887" s="151"/>
      <c r="U887" s="151"/>
      <c r="V887" s="151"/>
      <c r="W887" s="142"/>
      <c r="X887" s="143">
        <f t="shared" si="108"/>
        <v>0</v>
      </c>
      <c r="Y887" s="152"/>
      <c r="Z887" s="152"/>
      <c r="AA887" s="152"/>
      <c r="AB887" s="152"/>
      <c r="AC887" s="152"/>
      <c r="AD887" s="152"/>
      <c r="AE887" s="152"/>
      <c r="AF887" s="152"/>
      <c r="AG887" s="152"/>
      <c r="AH887" s="152"/>
      <c r="AI887" s="152"/>
      <c r="AJ887" s="152"/>
      <c r="AK887" s="152"/>
      <c r="AL887" s="152"/>
      <c r="AM887" s="152"/>
      <c r="AN887" s="152"/>
      <c r="AO887" s="152"/>
      <c r="AP887" s="152"/>
      <c r="AQ887" s="152"/>
      <c r="AR887" s="152"/>
      <c r="AS887" s="152"/>
      <c r="AT887" s="152"/>
      <c r="AU887" s="152"/>
      <c r="AV887" s="152"/>
      <c r="AW887" s="152"/>
      <c r="AX887" s="152"/>
      <c r="AY887" s="152"/>
      <c r="AZ887" s="152"/>
      <c r="BA887" s="152"/>
      <c r="BB887" s="152"/>
    </row>
    <row r="888" spans="1:55" s="179" customFormat="1" ht="29.25" thickBot="1">
      <c r="A888" s="176"/>
      <c r="B888" s="177"/>
      <c r="C888" s="168" t="s">
        <v>1586</v>
      </c>
      <c r="D888" s="169" t="s">
        <v>60</v>
      </c>
      <c r="E888" s="178"/>
      <c r="F888" s="170"/>
      <c r="G888" s="170"/>
      <c r="H888" s="170"/>
      <c r="I888" s="170"/>
      <c r="J888" s="318"/>
      <c r="K888" s="170"/>
      <c r="L888" s="170"/>
      <c r="M888" s="170"/>
      <c r="N888" s="170"/>
      <c r="O888" s="178"/>
      <c r="P888" s="170"/>
      <c r="Q888" s="177"/>
      <c r="R888" s="177"/>
      <c r="S888" s="177"/>
      <c r="T888" s="177"/>
      <c r="U888" s="177"/>
      <c r="V888" s="177"/>
      <c r="W888" s="171"/>
      <c r="X888" s="172">
        <f t="shared" si="108"/>
        <v>0</v>
      </c>
      <c r="Y888" s="62"/>
      <c r="Z888" s="62"/>
      <c r="AA888" s="62"/>
      <c r="AB888" s="62"/>
      <c r="AC888" s="62"/>
      <c r="AD888" s="62"/>
      <c r="AE888" s="176"/>
      <c r="AF888" s="176"/>
      <c r="AG888" s="176"/>
      <c r="AH888" s="176"/>
      <c r="AI888" s="176"/>
      <c r="AJ888" s="176"/>
      <c r="AK888" s="176"/>
      <c r="AL888" s="176"/>
      <c r="AM888" s="176"/>
      <c r="AN888" s="176"/>
      <c r="AO888" s="176"/>
      <c r="AP888" s="176"/>
      <c r="AQ888" s="176"/>
      <c r="AR888" s="176"/>
      <c r="AS888" s="176"/>
      <c r="AT888" s="176"/>
      <c r="AU888" s="176"/>
      <c r="AV888" s="176"/>
      <c r="AW888" s="176"/>
      <c r="AX888" s="176"/>
      <c r="AY888" s="176"/>
      <c r="AZ888" s="176"/>
      <c r="BA888" s="176"/>
      <c r="BB888" s="176"/>
    </row>
    <row r="889" spans="1:55" s="166" customFormat="1">
      <c r="B889" s="167"/>
      <c r="C889" s="168" t="s">
        <v>1587</v>
      </c>
      <c r="D889" s="169" t="s">
        <v>60</v>
      </c>
      <c r="E889" s="170" t="s">
        <v>601</v>
      </c>
      <c r="F889" s="170" t="s">
        <v>602</v>
      </c>
      <c r="G889" s="170" t="s">
        <v>603</v>
      </c>
      <c r="H889" s="170" t="s">
        <v>604</v>
      </c>
      <c r="I889" s="170"/>
      <c r="J889" s="318" t="s">
        <v>562</v>
      </c>
      <c r="K889" s="170" t="s">
        <v>541</v>
      </c>
      <c r="L889" s="170">
        <v>2</v>
      </c>
      <c r="M889" s="167"/>
      <c r="N889" s="167"/>
      <c r="O889" s="170" t="str">
        <f>+O111</f>
        <v>ACTIVO FIJO</v>
      </c>
      <c r="P889" s="170"/>
      <c r="Q889" s="167"/>
      <c r="R889" s="167"/>
      <c r="S889" s="167"/>
      <c r="T889" s="167"/>
      <c r="U889" s="167"/>
      <c r="V889" s="167"/>
      <c r="W889" s="171">
        <f>330*60</f>
        <v>19800</v>
      </c>
      <c r="X889" s="172">
        <f t="shared" si="108"/>
        <v>39600</v>
      </c>
      <c r="Y889" s="78"/>
      <c r="Z889" s="78"/>
      <c r="AA889" s="78"/>
      <c r="AB889" s="78"/>
      <c r="AC889" s="78"/>
      <c r="AD889" s="78"/>
    </row>
    <row r="890" spans="1:55" s="166" customFormat="1">
      <c r="B890" s="167"/>
      <c r="C890" s="168" t="s">
        <v>1588</v>
      </c>
      <c r="D890" s="169" t="s">
        <v>60</v>
      </c>
      <c r="E890" s="170" t="s">
        <v>605</v>
      </c>
      <c r="F890" s="170" t="s">
        <v>606</v>
      </c>
      <c r="G890" s="170"/>
      <c r="H890" s="170"/>
      <c r="I890" s="170"/>
      <c r="J890" s="318" t="s">
        <v>607</v>
      </c>
      <c r="K890" s="170" t="s">
        <v>541</v>
      </c>
      <c r="L890" s="170">
        <v>10</v>
      </c>
      <c r="M890" s="167"/>
      <c r="N890" s="167"/>
      <c r="O890" s="170" t="str">
        <f>+O112</f>
        <v>ACTIVO FIJO</v>
      </c>
      <c r="P890" s="170"/>
      <c r="Q890" s="167"/>
      <c r="R890" s="167"/>
      <c r="S890" s="167"/>
      <c r="T890" s="167"/>
      <c r="U890" s="167"/>
      <c r="V890" s="167"/>
      <c r="W890" s="171">
        <v>830</v>
      </c>
      <c r="X890" s="172">
        <f t="shared" si="108"/>
        <v>8300</v>
      </c>
      <c r="Y890" s="78"/>
      <c r="Z890" s="78"/>
      <c r="AA890" s="78"/>
      <c r="AB890" s="78"/>
      <c r="AC890" s="78"/>
      <c r="AD890" s="78"/>
    </row>
    <row r="891" spans="1:55" s="166" customFormat="1">
      <c r="B891" s="167"/>
      <c r="C891" s="168" t="s">
        <v>1589</v>
      </c>
      <c r="D891" s="169" t="s">
        <v>60</v>
      </c>
      <c r="E891" s="170" t="s">
        <v>608</v>
      </c>
      <c r="F891" s="170"/>
      <c r="G891" s="170" t="s">
        <v>609</v>
      </c>
      <c r="H891" s="170" t="s">
        <v>610</v>
      </c>
      <c r="I891" s="170"/>
      <c r="J891" s="318" t="s">
        <v>388</v>
      </c>
      <c r="K891" s="170" t="s">
        <v>541</v>
      </c>
      <c r="L891" s="170">
        <v>1</v>
      </c>
      <c r="M891" s="167"/>
      <c r="N891" s="167"/>
      <c r="O891" s="170" t="str">
        <f>+O889</f>
        <v>ACTIVO FIJO</v>
      </c>
      <c r="P891" s="170"/>
      <c r="Q891" s="167"/>
      <c r="R891" s="167"/>
      <c r="S891" s="167"/>
      <c r="T891" s="167"/>
      <c r="U891" s="167"/>
      <c r="V891" s="167"/>
      <c r="W891" s="171">
        <v>250000</v>
      </c>
      <c r="X891" s="172">
        <f t="shared" si="108"/>
        <v>250000</v>
      </c>
      <c r="Y891" s="78"/>
      <c r="Z891" s="78"/>
      <c r="AA891" s="78"/>
      <c r="AB891" s="78"/>
      <c r="AC891" s="78"/>
      <c r="AD891" s="78"/>
    </row>
    <row r="892" spans="1:55" s="166" customFormat="1">
      <c r="B892" s="167"/>
      <c r="C892" s="168" t="s">
        <v>1590</v>
      </c>
      <c r="D892" s="169" t="s">
        <v>60</v>
      </c>
      <c r="E892" s="170" t="s">
        <v>605</v>
      </c>
      <c r="F892" s="170" t="s">
        <v>606</v>
      </c>
      <c r="G892" s="170"/>
      <c r="H892" s="170"/>
      <c r="I892" s="170"/>
      <c r="J892" s="318" t="s">
        <v>402</v>
      </c>
      <c r="K892" s="170" t="s">
        <v>541</v>
      </c>
      <c r="L892" s="170">
        <v>1</v>
      </c>
      <c r="M892" s="167"/>
      <c r="N892" s="167"/>
      <c r="O892" s="170" t="str">
        <f>+O890</f>
        <v>ACTIVO FIJO</v>
      </c>
      <c r="P892" s="170"/>
      <c r="Q892" s="167"/>
      <c r="R892" s="167"/>
      <c r="S892" s="167"/>
      <c r="T892" s="167"/>
      <c r="U892" s="167"/>
      <c r="V892" s="167"/>
      <c r="W892" s="171">
        <v>830</v>
      </c>
      <c r="X892" s="172">
        <f t="shared" si="108"/>
        <v>830</v>
      </c>
      <c r="Y892" s="78"/>
      <c r="Z892" s="78"/>
      <c r="AA892" s="78"/>
      <c r="AB892" s="78"/>
      <c r="AC892" s="78"/>
      <c r="AD892" s="78"/>
    </row>
    <row r="893" spans="1:55" s="166" customFormat="1">
      <c r="B893" s="167"/>
      <c r="C893" s="168" t="s">
        <v>1591</v>
      </c>
      <c r="D893" s="169" t="s">
        <v>60</v>
      </c>
      <c r="E893" s="170" t="s">
        <v>611</v>
      </c>
      <c r="F893" s="170"/>
      <c r="G893" s="170" t="s">
        <v>612</v>
      </c>
      <c r="H893" s="170" t="s">
        <v>613</v>
      </c>
      <c r="I893" s="170"/>
      <c r="J893" s="318" t="s">
        <v>388</v>
      </c>
      <c r="K893" s="170" t="s">
        <v>541</v>
      </c>
      <c r="L893" s="170">
        <v>1</v>
      </c>
      <c r="M893" s="167"/>
      <c r="N893" s="167"/>
      <c r="O893" s="170" t="str">
        <f>+O891</f>
        <v>ACTIVO FIJO</v>
      </c>
      <c r="P893" s="170"/>
      <c r="Q893" s="167"/>
      <c r="R893" s="167"/>
      <c r="S893" s="167"/>
      <c r="T893" s="167"/>
      <c r="U893" s="167"/>
      <c r="V893" s="167"/>
      <c r="W893" s="171">
        <f>5000*60</f>
        <v>300000</v>
      </c>
      <c r="X893" s="172">
        <f t="shared" si="108"/>
        <v>300000</v>
      </c>
      <c r="Y893" s="78"/>
      <c r="Z893" s="78"/>
      <c r="AA893" s="78"/>
      <c r="AB893" s="78"/>
      <c r="AC893" s="78"/>
      <c r="AD893" s="78"/>
    </row>
    <row r="894" spans="1:55" s="166" customFormat="1">
      <c r="B894" s="167"/>
      <c r="C894" s="168" t="s">
        <v>2121</v>
      </c>
      <c r="D894" s="169" t="s">
        <v>60</v>
      </c>
      <c r="E894" s="170" t="s">
        <v>614</v>
      </c>
      <c r="F894" s="170" t="s">
        <v>615</v>
      </c>
      <c r="G894" s="170" t="s">
        <v>617</v>
      </c>
      <c r="H894" s="170" t="s">
        <v>616</v>
      </c>
      <c r="I894" s="170"/>
      <c r="J894" s="318" t="s">
        <v>388</v>
      </c>
      <c r="K894" s="170" t="s">
        <v>541</v>
      </c>
      <c r="L894" s="170">
        <v>1</v>
      </c>
      <c r="M894" s="167"/>
      <c r="N894" s="167"/>
      <c r="O894" s="170" t="str">
        <f>+O892</f>
        <v>ACTIVO FIJO</v>
      </c>
      <c r="P894" s="170"/>
      <c r="Q894" s="167"/>
      <c r="R894" s="167"/>
      <c r="S894" s="167"/>
      <c r="T894" s="167"/>
      <c r="U894" s="167"/>
      <c r="V894" s="167"/>
      <c r="W894" s="171">
        <f>300*60</f>
        <v>18000</v>
      </c>
      <c r="X894" s="172">
        <f t="shared" si="108"/>
        <v>18000</v>
      </c>
      <c r="Y894" s="78"/>
      <c r="Z894" s="78"/>
      <c r="AA894" s="78"/>
      <c r="AB894" s="78"/>
      <c r="AC894" s="78"/>
      <c r="AD894" s="78"/>
    </row>
    <row r="895" spans="1:55" s="166" customFormat="1">
      <c r="B895" s="167"/>
      <c r="C895" s="168" t="s">
        <v>2122</v>
      </c>
      <c r="D895" s="169" t="s">
        <v>60</v>
      </c>
      <c r="E895" s="170" t="s">
        <v>540</v>
      </c>
      <c r="F895" s="170"/>
      <c r="G895" s="170"/>
      <c r="H895" s="170" t="s">
        <v>539</v>
      </c>
      <c r="I895" s="170"/>
      <c r="J895" s="318" t="s">
        <v>402</v>
      </c>
      <c r="K895" s="170" t="s">
        <v>541</v>
      </c>
      <c r="L895" s="170">
        <v>1</v>
      </c>
      <c r="M895" s="167"/>
      <c r="N895" s="167"/>
      <c r="O895" s="170" t="str">
        <f>+O893</f>
        <v>ACTIVO FIJO</v>
      </c>
      <c r="P895" s="170"/>
      <c r="Q895" s="167"/>
      <c r="R895" s="167"/>
      <c r="S895" s="167"/>
      <c r="T895" s="167"/>
      <c r="U895" s="167"/>
      <c r="V895" s="167"/>
      <c r="W895" s="171">
        <f>350*60</f>
        <v>21000</v>
      </c>
      <c r="X895" s="172">
        <f>+L895*W895</f>
        <v>21000</v>
      </c>
      <c r="Y895" s="78"/>
      <c r="Z895" s="78"/>
      <c r="AA895" s="78"/>
      <c r="AB895" s="78"/>
      <c r="AC895" s="78"/>
      <c r="AD895" s="78"/>
    </row>
    <row r="896" spans="1:55" s="166" customFormat="1">
      <c r="B896" s="167"/>
      <c r="C896" s="168" t="s">
        <v>2123</v>
      </c>
      <c r="D896" s="169" t="s">
        <v>60</v>
      </c>
      <c r="E896" s="170" t="s">
        <v>930</v>
      </c>
      <c r="F896" s="170" t="s">
        <v>905</v>
      </c>
      <c r="G896" s="170" t="s">
        <v>906</v>
      </c>
      <c r="H896" s="170" t="s">
        <v>907</v>
      </c>
      <c r="I896" s="170"/>
      <c r="J896" s="318" t="s">
        <v>388</v>
      </c>
      <c r="K896" s="170" t="s">
        <v>541</v>
      </c>
      <c r="L896" s="170">
        <v>1</v>
      </c>
      <c r="M896" s="167"/>
      <c r="N896" s="167"/>
      <c r="O896" s="170" t="str">
        <f>+O865</f>
        <v>ACTIVO FIJO</v>
      </c>
      <c r="P896" s="170"/>
      <c r="Q896" s="167"/>
      <c r="R896" s="167"/>
      <c r="S896" s="167"/>
      <c r="T896" s="167"/>
      <c r="U896" s="167"/>
      <c r="V896" s="167"/>
      <c r="W896" s="171">
        <f>2300*60</f>
        <v>138000</v>
      </c>
      <c r="X896" s="172">
        <f t="shared" si="108"/>
        <v>138000</v>
      </c>
      <c r="Y896" s="78"/>
      <c r="Z896" s="78"/>
      <c r="AA896" s="78"/>
      <c r="AB896" s="78"/>
      <c r="AC896" s="78"/>
      <c r="AD896" s="78"/>
    </row>
    <row r="897" spans="1:55" s="166" customFormat="1">
      <c r="B897" s="167"/>
      <c r="C897" s="168" t="s">
        <v>2124</v>
      </c>
      <c r="D897" s="169" t="s">
        <v>60</v>
      </c>
      <c r="E897" s="170" t="s">
        <v>903</v>
      </c>
      <c r="F897" s="170" t="s">
        <v>905</v>
      </c>
      <c r="G897" s="170" t="s">
        <v>904</v>
      </c>
      <c r="H897" s="170">
        <v>1607021</v>
      </c>
      <c r="I897" s="170"/>
      <c r="J897" s="318" t="s">
        <v>388</v>
      </c>
      <c r="K897" s="170" t="s">
        <v>541</v>
      </c>
      <c r="L897" s="170">
        <v>1</v>
      </c>
      <c r="M897" s="167"/>
      <c r="N897" s="167"/>
      <c r="O897" s="170" t="str">
        <f>+O865</f>
        <v>ACTIVO FIJO</v>
      </c>
      <c r="P897" s="170"/>
      <c r="Q897" s="167"/>
      <c r="R897" s="167"/>
      <c r="S897" s="167"/>
      <c r="T897" s="167"/>
      <c r="U897" s="167"/>
      <c r="V897" s="167"/>
      <c r="W897" s="171">
        <f>5000*60</f>
        <v>300000</v>
      </c>
      <c r="X897" s="172">
        <f>+W897</f>
        <v>300000</v>
      </c>
      <c r="Y897" s="78"/>
      <c r="Z897" s="78"/>
      <c r="AA897" s="78"/>
      <c r="AB897" s="78"/>
      <c r="AC897" s="78"/>
      <c r="AD897" s="78"/>
    </row>
    <row r="898" spans="1:55" s="177" customFormat="1">
      <c r="A898" s="176"/>
      <c r="C898" s="168" t="s">
        <v>2125</v>
      </c>
      <c r="D898" s="169" t="s">
        <v>60</v>
      </c>
      <c r="E898" s="170" t="s">
        <v>540</v>
      </c>
      <c r="F898" s="170"/>
      <c r="G898" s="170" t="s">
        <v>853</v>
      </c>
      <c r="H898" s="170" t="s">
        <v>854</v>
      </c>
      <c r="I898" s="170"/>
      <c r="J898" s="318" t="s">
        <v>388</v>
      </c>
      <c r="K898" s="170" t="s">
        <v>595</v>
      </c>
      <c r="L898" s="170">
        <v>1</v>
      </c>
      <c r="M898" s="167"/>
      <c r="N898" s="167"/>
      <c r="O898" s="170" t="str">
        <f>+O112</f>
        <v>ACTIVO FIJO</v>
      </c>
      <c r="P898" s="170" t="s">
        <v>855</v>
      </c>
      <c r="W898" s="171">
        <v>5000</v>
      </c>
      <c r="X898" s="172">
        <f>+W898</f>
        <v>5000</v>
      </c>
      <c r="Y898" s="62"/>
      <c r="Z898" s="62"/>
      <c r="AA898" s="62"/>
      <c r="AB898" s="62"/>
      <c r="AC898" s="62"/>
      <c r="AD898" s="62"/>
      <c r="AE898" s="176"/>
      <c r="AF898" s="176"/>
      <c r="AG898" s="176"/>
      <c r="AH898" s="176"/>
      <c r="AI898" s="176"/>
      <c r="AJ898" s="176"/>
      <c r="AK898" s="176"/>
      <c r="AL898" s="176"/>
      <c r="AM898" s="176"/>
      <c r="AN898" s="176"/>
      <c r="AO898" s="176"/>
      <c r="AP898" s="176"/>
      <c r="AQ898" s="176"/>
      <c r="AR898" s="176"/>
      <c r="AS898" s="176"/>
      <c r="AT898" s="176"/>
      <c r="AU898" s="176"/>
      <c r="AV898" s="176"/>
      <c r="AW898" s="176"/>
      <c r="AX898" s="176"/>
      <c r="AY898" s="176"/>
      <c r="AZ898" s="176"/>
      <c r="BA898" s="176"/>
      <c r="BB898" s="176"/>
      <c r="BC898" s="180"/>
    </row>
    <row r="899" spans="1:55" s="167" customFormat="1">
      <c r="A899" s="166"/>
      <c r="C899" s="168" t="s">
        <v>2126</v>
      </c>
      <c r="D899" s="169" t="s">
        <v>60</v>
      </c>
      <c r="E899" s="181" t="s">
        <v>428</v>
      </c>
      <c r="F899" s="181"/>
      <c r="G899" s="170" t="s">
        <v>429</v>
      </c>
      <c r="H899" s="170"/>
      <c r="I899" s="170"/>
      <c r="J899" s="318" t="str">
        <f>+J898</f>
        <v>Blanco</v>
      </c>
      <c r="K899" s="170" t="str">
        <f>+K871</f>
        <v>Dañado</v>
      </c>
      <c r="L899" s="170">
        <v>3</v>
      </c>
      <c r="O899" s="170" t="str">
        <f>+O881</f>
        <v>ACTIVO FIJO</v>
      </c>
      <c r="P899" s="170"/>
      <c r="W899" s="171">
        <v>830</v>
      </c>
      <c r="X899" s="172">
        <f t="shared" ref="X899:X900" si="109">+L899*W899</f>
        <v>2490</v>
      </c>
      <c r="Y899" s="78"/>
      <c r="Z899" s="78"/>
      <c r="AA899" s="78"/>
      <c r="AB899" s="78"/>
      <c r="AC899" s="78"/>
      <c r="AD899" s="78"/>
      <c r="AE899" s="166"/>
      <c r="AF899" s="166"/>
      <c r="AG899" s="166"/>
      <c r="AH899" s="166"/>
      <c r="AI899" s="166"/>
      <c r="AJ899" s="166"/>
      <c r="AK899" s="166"/>
      <c r="AL899" s="166"/>
      <c r="AM899" s="166"/>
      <c r="AN899" s="166"/>
      <c r="AO899" s="166"/>
      <c r="AP899" s="166"/>
      <c r="AQ899" s="166"/>
      <c r="AR899" s="166"/>
      <c r="AS899" s="166"/>
      <c r="AT899" s="166"/>
      <c r="AU899" s="166"/>
      <c r="AV899" s="166"/>
      <c r="AW899" s="166"/>
      <c r="AX899" s="166"/>
      <c r="AY899" s="166"/>
      <c r="AZ899" s="166"/>
      <c r="BA899" s="166"/>
      <c r="BB899" s="166"/>
      <c r="BC899" s="173"/>
    </row>
    <row r="900" spans="1:55" s="167" customFormat="1">
      <c r="A900" s="166"/>
      <c r="C900" s="168" t="s">
        <v>2127</v>
      </c>
      <c r="D900" s="169" t="s">
        <v>60</v>
      </c>
      <c r="E900" s="170" t="s">
        <v>1442</v>
      </c>
      <c r="F900" s="170"/>
      <c r="G900" s="170" t="s">
        <v>1444</v>
      </c>
      <c r="H900" s="170" t="s">
        <v>1443</v>
      </c>
      <c r="I900" s="170"/>
      <c r="J900" s="318" t="str">
        <f>+J886</f>
        <v>Rojo</v>
      </c>
      <c r="K900" s="170" t="str">
        <f>+K872</f>
        <v>Dañado</v>
      </c>
      <c r="L900" s="170">
        <v>1</v>
      </c>
      <c r="O900" s="170" t="str">
        <f>+O899</f>
        <v>ACTIVO FIJO</v>
      </c>
      <c r="P900" s="170"/>
      <c r="W900" s="171">
        <f>108*60</f>
        <v>6480</v>
      </c>
      <c r="X900" s="172">
        <f t="shared" si="109"/>
        <v>6480</v>
      </c>
      <c r="Y900" s="78"/>
      <c r="Z900" s="78"/>
      <c r="AA900" s="78"/>
      <c r="AB900" s="78"/>
      <c r="AC900" s="78"/>
      <c r="AD900" s="78"/>
      <c r="AE900" s="166"/>
      <c r="AF900" s="166"/>
      <c r="AG900" s="166"/>
      <c r="AH900" s="166"/>
      <c r="AI900" s="166"/>
      <c r="AJ900" s="166"/>
      <c r="AK900" s="166"/>
      <c r="AL900" s="166"/>
      <c r="AM900" s="166"/>
      <c r="AN900" s="166"/>
      <c r="AO900" s="166"/>
      <c r="AP900" s="166"/>
      <c r="AQ900" s="166"/>
      <c r="AR900" s="166"/>
      <c r="AS900" s="166"/>
      <c r="AT900" s="166"/>
      <c r="AU900" s="166"/>
      <c r="AV900" s="166"/>
      <c r="AW900" s="166"/>
      <c r="AX900" s="166"/>
      <c r="AY900" s="166"/>
      <c r="AZ900" s="166"/>
      <c r="BA900" s="166"/>
      <c r="BB900" s="166"/>
      <c r="BC900" s="173"/>
    </row>
    <row r="901" spans="1:55" s="177" customFormat="1">
      <c r="A901" s="176"/>
      <c r="C901" s="168" t="s">
        <v>2128</v>
      </c>
      <c r="D901" s="169" t="s">
        <v>60</v>
      </c>
      <c r="E901" s="170" t="s">
        <v>1769</v>
      </c>
      <c r="F901" s="178"/>
      <c r="G901" s="170" t="s">
        <v>1770</v>
      </c>
      <c r="H901" s="178"/>
      <c r="I901" s="178"/>
      <c r="J901" s="321" t="str">
        <f>+J898</f>
        <v>Blanco</v>
      </c>
      <c r="K901" s="170" t="str">
        <f>+K881</f>
        <v>Dañado</v>
      </c>
      <c r="L901" s="178">
        <v>1</v>
      </c>
      <c r="O901" s="170" t="str">
        <f>+O900</f>
        <v>ACTIVO FIJO</v>
      </c>
      <c r="P901" s="178"/>
      <c r="W901" s="171">
        <v>2000</v>
      </c>
      <c r="X901" s="172">
        <f>+W901</f>
        <v>2000</v>
      </c>
      <c r="Y901" s="62"/>
      <c r="Z901" s="62"/>
      <c r="AA901" s="62"/>
      <c r="AB901" s="62"/>
      <c r="AC901" s="62"/>
      <c r="AD901" s="62"/>
      <c r="AE901" s="176"/>
      <c r="AF901" s="176"/>
      <c r="AG901" s="176"/>
      <c r="AH901" s="176"/>
      <c r="AI901" s="176"/>
      <c r="AJ901" s="176"/>
      <c r="AK901" s="176"/>
      <c r="AL901" s="176"/>
      <c r="AM901" s="176"/>
      <c r="AN901" s="176"/>
      <c r="AO901" s="176"/>
      <c r="AP901" s="176"/>
      <c r="AQ901" s="176"/>
      <c r="AR901" s="176"/>
      <c r="AS901" s="176"/>
      <c r="AT901" s="176"/>
      <c r="AU901" s="176"/>
      <c r="AV901" s="176"/>
      <c r="AW901" s="176"/>
      <c r="AX901" s="176"/>
      <c r="AY901" s="176"/>
      <c r="AZ901" s="176"/>
      <c r="BA901" s="176"/>
      <c r="BB901" s="176"/>
      <c r="BC901" s="180"/>
    </row>
    <row r="902" spans="1:55" s="179" customFormat="1" ht="29.25" thickBot="1">
      <c r="A902" s="176"/>
      <c r="B902" s="177"/>
      <c r="C902" s="168" t="s">
        <v>2129</v>
      </c>
      <c r="D902" s="169" t="s">
        <v>60</v>
      </c>
      <c r="E902" s="170" t="s">
        <v>1825</v>
      </c>
      <c r="F902" s="170"/>
      <c r="G902" s="170"/>
      <c r="H902" s="170"/>
      <c r="I902" s="170"/>
      <c r="J902" s="318" t="s">
        <v>1826</v>
      </c>
      <c r="K902" s="170" t="str">
        <f>+K882</f>
        <v>Dañado</v>
      </c>
      <c r="L902" s="170">
        <f>+L891</f>
        <v>1</v>
      </c>
      <c r="M902" s="170"/>
      <c r="N902" s="170"/>
      <c r="O902" s="170" t="str">
        <f>+O896</f>
        <v>ACTIVO FIJO</v>
      </c>
      <c r="P902" s="170"/>
      <c r="Q902" s="177"/>
      <c r="R902" s="177"/>
      <c r="S902" s="177"/>
      <c r="T902" s="177"/>
      <c r="U902" s="177"/>
      <c r="V902" s="177"/>
      <c r="W902" s="171">
        <f>800*60</f>
        <v>48000</v>
      </c>
      <c r="X902" s="172">
        <f t="shared" ref="X902:X903" si="110">+L902*W902</f>
        <v>48000</v>
      </c>
      <c r="Y902" s="62"/>
      <c r="Z902" s="62"/>
      <c r="AA902" s="62"/>
      <c r="AB902" s="62"/>
      <c r="AC902" s="62"/>
      <c r="AD902" s="62"/>
      <c r="AE902" s="176"/>
      <c r="AF902" s="176"/>
      <c r="AG902" s="176"/>
      <c r="AH902" s="176"/>
      <c r="AI902" s="176"/>
      <c r="AJ902" s="176"/>
      <c r="AK902" s="176"/>
      <c r="AL902" s="176"/>
      <c r="AM902" s="176"/>
      <c r="AN902" s="176"/>
      <c r="AO902" s="176"/>
      <c r="AP902" s="176"/>
      <c r="AQ902" s="176"/>
      <c r="AR902" s="176"/>
      <c r="AS902" s="176"/>
      <c r="AT902" s="176"/>
      <c r="AU902" s="176"/>
      <c r="AV902" s="176"/>
      <c r="AW902" s="176"/>
      <c r="AX902" s="176"/>
      <c r="AY902" s="176"/>
      <c r="AZ902" s="176"/>
      <c r="BA902" s="176"/>
      <c r="BB902" s="176"/>
    </row>
    <row r="903" spans="1:55" s="185" customFormat="1" ht="29.25" thickBot="1">
      <c r="A903" s="182"/>
      <c r="B903" s="183"/>
      <c r="C903" s="168" t="s">
        <v>2130</v>
      </c>
      <c r="D903" s="169" t="s">
        <v>60</v>
      </c>
      <c r="E903" s="170" t="s">
        <v>1827</v>
      </c>
      <c r="F903" s="184"/>
      <c r="G903" s="184"/>
      <c r="H903" s="184"/>
      <c r="I903" s="184"/>
      <c r="J903" s="318" t="s">
        <v>1828</v>
      </c>
      <c r="K903" s="170" t="str">
        <f>+K883</f>
        <v>Dañado</v>
      </c>
      <c r="L903" s="184">
        <v>1</v>
      </c>
      <c r="M903" s="184"/>
      <c r="N903" s="184"/>
      <c r="O903" s="170" t="str">
        <f>+O897</f>
        <v>ACTIVO FIJO</v>
      </c>
      <c r="P903" s="184"/>
      <c r="Q903" s="183"/>
      <c r="R903" s="183"/>
      <c r="S903" s="183"/>
      <c r="T903" s="183"/>
      <c r="U903" s="183"/>
      <c r="V903" s="183"/>
      <c r="W903" s="171">
        <f>12*60</f>
        <v>720</v>
      </c>
      <c r="X903" s="172">
        <f t="shared" si="110"/>
        <v>720</v>
      </c>
      <c r="Y903"/>
      <c r="Z903"/>
      <c r="AA903"/>
      <c r="AB903"/>
      <c r="AC903"/>
      <c r="AD903"/>
      <c r="AE903" s="182"/>
      <c r="AF903" s="182"/>
      <c r="AG903" s="182"/>
      <c r="AH903" s="182"/>
      <c r="AI903" s="182"/>
      <c r="AJ903" s="182"/>
      <c r="AK903" s="182"/>
      <c r="AL903" s="182"/>
      <c r="AM903" s="182"/>
      <c r="AN903" s="182"/>
      <c r="AO903" s="182"/>
      <c r="AP903" s="182"/>
      <c r="AQ903" s="182"/>
      <c r="AR903" s="182"/>
      <c r="AS903" s="182"/>
      <c r="AT903" s="182"/>
      <c r="AU903" s="182"/>
      <c r="AV903" s="182"/>
      <c r="AW903" s="182"/>
      <c r="AX903" s="182"/>
      <c r="AY903" s="182"/>
      <c r="AZ903" s="182"/>
      <c r="BA903" s="182"/>
      <c r="BB903" s="182"/>
    </row>
    <row r="904" spans="1:55" s="186" customFormat="1" ht="29.25" thickBot="1">
      <c r="A904" s="166"/>
      <c r="B904" s="167"/>
      <c r="C904" s="168" t="s">
        <v>2131</v>
      </c>
      <c r="D904" s="169" t="s">
        <v>60</v>
      </c>
      <c r="E904" s="170" t="str">
        <f>+F892</f>
        <v>ESFIGMOMANOMETRO</v>
      </c>
      <c r="F904" s="170"/>
      <c r="G904" s="170"/>
      <c r="H904" s="170"/>
      <c r="I904" s="170"/>
      <c r="J904" s="318" t="s">
        <v>1816</v>
      </c>
      <c r="K904" s="170" t="str">
        <f>+K899</f>
        <v>Dañado</v>
      </c>
      <c r="L904" s="170">
        <f>+L895</f>
        <v>1</v>
      </c>
      <c r="M904" s="170"/>
      <c r="N904" s="170"/>
      <c r="O904" s="170" t="str">
        <f>+O896</f>
        <v>ACTIVO FIJO</v>
      </c>
      <c r="P904" s="170"/>
      <c r="Q904" s="167"/>
      <c r="R904" s="167"/>
      <c r="S904" s="167"/>
      <c r="T904" s="167"/>
      <c r="U904" s="167"/>
      <c r="V904" s="167"/>
      <c r="W904" s="171">
        <v>830</v>
      </c>
      <c r="X904" s="172">
        <f t="shared" ref="X904:X906" si="111">+L904*W904</f>
        <v>830</v>
      </c>
      <c r="Y904" s="78"/>
      <c r="Z904" s="78"/>
      <c r="AA904" s="78"/>
      <c r="AB904" s="78"/>
      <c r="AC904" s="78"/>
      <c r="AD904" s="78"/>
      <c r="AE904" s="166"/>
      <c r="AF904" s="166"/>
      <c r="AG904" s="166"/>
      <c r="AH904" s="166"/>
      <c r="AI904" s="166"/>
      <c r="AJ904" s="166"/>
      <c r="AK904" s="166"/>
      <c r="AL904" s="166"/>
      <c r="AM904" s="166"/>
      <c r="AN904" s="166"/>
      <c r="AO904" s="166"/>
      <c r="AP904" s="166"/>
      <c r="AQ904" s="166"/>
      <c r="AR904" s="166"/>
      <c r="AS904" s="166"/>
      <c r="AT904" s="166"/>
      <c r="AU904" s="166"/>
      <c r="AV904" s="166"/>
      <c r="AW904" s="166"/>
      <c r="AX904" s="166"/>
      <c r="AY904" s="166"/>
      <c r="AZ904" s="166"/>
      <c r="BA904" s="166"/>
      <c r="BB904" s="166"/>
    </row>
    <row r="905" spans="1:55" s="186" customFormat="1" ht="29.25" thickBot="1">
      <c r="A905" s="166"/>
      <c r="B905" s="167"/>
      <c r="C905" s="168" t="s">
        <v>2132</v>
      </c>
      <c r="D905" s="169" t="s">
        <v>60</v>
      </c>
      <c r="E905" s="170" t="s">
        <v>1858</v>
      </c>
      <c r="F905" s="170"/>
      <c r="G905" s="170" t="s">
        <v>1859</v>
      </c>
      <c r="H905" s="170"/>
      <c r="I905" s="170"/>
      <c r="J905" s="318" t="s">
        <v>1837</v>
      </c>
      <c r="K905" s="170" t="str">
        <f>+K900</f>
        <v>Dañado</v>
      </c>
      <c r="L905" s="170">
        <f>+L896</f>
        <v>1</v>
      </c>
      <c r="M905" s="170"/>
      <c r="N905" s="170"/>
      <c r="O905" s="170" t="str">
        <f>+O897</f>
        <v>ACTIVO FIJO</v>
      </c>
      <c r="P905" s="170"/>
      <c r="Q905" s="167"/>
      <c r="R905" s="167"/>
      <c r="S905" s="167"/>
      <c r="T905" s="167"/>
      <c r="U905" s="167"/>
      <c r="V905" s="167"/>
      <c r="W905" s="171">
        <f>6*60</f>
        <v>360</v>
      </c>
      <c r="X905" s="172">
        <f t="shared" si="111"/>
        <v>360</v>
      </c>
      <c r="Y905" s="78"/>
      <c r="Z905" s="78"/>
      <c r="AA905" s="78"/>
      <c r="AB905" s="78"/>
      <c r="AC905" s="78"/>
      <c r="AD905" s="78"/>
      <c r="AE905" s="166"/>
      <c r="AF905" s="166"/>
      <c r="AG905" s="166"/>
      <c r="AH905" s="166"/>
      <c r="AI905" s="166"/>
      <c r="AJ905" s="166"/>
      <c r="AK905" s="166"/>
      <c r="AL905" s="166"/>
      <c r="AM905" s="166"/>
      <c r="AN905" s="166"/>
      <c r="AO905" s="166"/>
      <c r="AP905" s="166"/>
      <c r="AQ905" s="166"/>
      <c r="AR905" s="166"/>
      <c r="AS905" s="166"/>
      <c r="AT905" s="166"/>
      <c r="AU905" s="166"/>
      <c r="AV905" s="166"/>
      <c r="AW905" s="166"/>
      <c r="AX905" s="166"/>
      <c r="AY905" s="166"/>
      <c r="AZ905" s="166"/>
      <c r="BA905" s="166"/>
      <c r="BB905" s="166"/>
    </row>
    <row r="906" spans="1:55" s="144" customFormat="1">
      <c r="B906" s="141"/>
      <c r="C906" s="375" t="s">
        <v>1980</v>
      </c>
      <c r="D906" s="375"/>
      <c r="E906" s="375"/>
      <c r="F906" s="375"/>
      <c r="G906" s="375"/>
      <c r="H906" s="375"/>
      <c r="I906" s="375"/>
      <c r="J906" s="375"/>
      <c r="K906" s="375"/>
      <c r="L906" s="375"/>
      <c r="M906" s="375"/>
      <c r="N906" s="375"/>
      <c r="O906" s="375"/>
      <c r="P906" s="375"/>
      <c r="Q906" s="141"/>
      <c r="R906" s="141"/>
      <c r="S906" s="141"/>
      <c r="T906" s="141"/>
      <c r="U906" s="141"/>
      <c r="V906" s="141"/>
      <c r="W906" s="142"/>
      <c r="X906" s="143">
        <f t="shared" si="111"/>
        <v>0</v>
      </c>
    </row>
    <row r="907" spans="1:55" s="167" customFormat="1" ht="36.75" customHeight="1">
      <c r="A907" s="166"/>
      <c r="C907" s="168" t="s">
        <v>2133</v>
      </c>
      <c r="D907" s="169" t="s">
        <v>60</v>
      </c>
      <c r="E907" s="170" t="str">
        <f>+C906</f>
        <v>PINZAS Y TIJERAS USADAS</v>
      </c>
      <c r="F907" s="170"/>
      <c r="G907" s="170"/>
      <c r="H907" s="170"/>
      <c r="I907" s="170"/>
      <c r="J907" s="318" t="s">
        <v>1837</v>
      </c>
      <c r="K907" s="170" t="str">
        <f>+K902</f>
        <v>Dañado</v>
      </c>
      <c r="L907" s="170">
        <v>30</v>
      </c>
      <c r="M907" s="170"/>
      <c r="N907" s="170"/>
      <c r="O907" s="170" t="str">
        <f>+O899</f>
        <v>ACTIVO FIJO</v>
      </c>
      <c r="P907" s="170"/>
      <c r="W907" s="171">
        <v>1000</v>
      </c>
      <c r="X907" s="172">
        <f t="shared" ref="X907:X919" si="112">+L907*W907</f>
        <v>30000</v>
      </c>
      <c r="Y907" s="78"/>
      <c r="Z907" s="78"/>
      <c r="AA907" s="78"/>
      <c r="AB907" s="78"/>
      <c r="AC907" s="78"/>
      <c r="AD907" s="78"/>
      <c r="AE907" s="166"/>
      <c r="AF907" s="166"/>
      <c r="AG907" s="166"/>
      <c r="AH907" s="166"/>
      <c r="AI907" s="166"/>
      <c r="AJ907" s="166"/>
      <c r="AK907" s="166"/>
      <c r="AL907" s="166"/>
      <c r="AM907" s="166"/>
      <c r="AN907" s="166"/>
      <c r="AO907" s="166"/>
      <c r="AP907" s="166"/>
      <c r="AQ907" s="166"/>
      <c r="AR907" s="166"/>
      <c r="AS907" s="166"/>
      <c r="AT907" s="166"/>
      <c r="AU907" s="166"/>
      <c r="AV907" s="166"/>
      <c r="AW907" s="166"/>
      <c r="AX907" s="166"/>
      <c r="AY907" s="166"/>
      <c r="AZ907" s="166"/>
      <c r="BA907" s="166"/>
      <c r="BB907" s="166"/>
      <c r="BC907" s="173"/>
    </row>
    <row r="908" spans="1:55" s="144" customFormat="1">
      <c r="B908" s="141"/>
      <c r="C908" s="375"/>
      <c r="D908" s="375"/>
      <c r="E908" s="375"/>
      <c r="F908" s="375"/>
      <c r="G908" s="375"/>
      <c r="H908" s="375"/>
      <c r="I908" s="375"/>
      <c r="J908" s="375"/>
      <c r="K908" s="375"/>
      <c r="L908" s="375"/>
      <c r="M908" s="375"/>
      <c r="N908" s="375"/>
      <c r="O908" s="375"/>
      <c r="P908" s="375"/>
      <c r="Q908" s="141"/>
      <c r="R908" s="141"/>
      <c r="S908" s="141"/>
      <c r="T908" s="141"/>
      <c r="U908" s="141"/>
      <c r="V908" s="141"/>
      <c r="W908" s="142"/>
      <c r="X908" s="143">
        <f t="shared" si="112"/>
        <v>0</v>
      </c>
    </row>
    <row r="909" spans="1:55" s="167" customFormat="1">
      <c r="A909" s="166"/>
      <c r="C909" s="168" t="s">
        <v>2134</v>
      </c>
      <c r="D909" s="169" t="s">
        <v>60</v>
      </c>
      <c r="E909" s="170" t="s">
        <v>2062</v>
      </c>
      <c r="F909" s="170"/>
      <c r="G909" s="170"/>
      <c r="H909" s="170"/>
      <c r="I909" s="170"/>
      <c r="J909" s="318" t="s">
        <v>1150</v>
      </c>
      <c r="K909" s="170"/>
      <c r="L909" s="170">
        <v>1</v>
      </c>
      <c r="O909" s="170" t="str">
        <f>+O907</f>
        <v>ACTIVO FIJO</v>
      </c>
      <c r="P909" s="170"/>
      <c r="W909" s="171">
        <v>1000</v>
      </c>
      <c r="X909" s="172">
        <f t="shared" si="112"/>
        <v>1000</v>
      </c>
      <c r="Y909" s="78"/>
      <c r="Z909" s="78"/>
      <c r="AA909" s="78"/>
      <c r="AB909" s="78"/>
      <c r="AC909" s="78"/>
      <c r="AD909" s="78"/>
      <c r="AE909" s="166"/>
      <c r="AF909" s="166"/>
      <c r="AG909" s="166"/>
      <c r="AH909" s="166"/>
      <c r="AI909" s="166"/>
      <c r="AJ909" s="166"/>
      <c r="AK909" s="166"/>
      <c r="AL909" s="166"/>
      <c r="AM909" s="166"/>
      <c r="AN909" s="166"/>
      <c r="AO909" s="166"/>
      <c r="AP909" s="166"/>
      <c r="AQ909" s="166"/>
      <c r="AR909" s="166"/>
      <c r="AS909" s="166"/>
      <c r="AT909" s="166"/>
      <c r="AU909" s="166"/>
      <c r="AV909" s="166"/>
      <c r="AW909" s="166"/>
      <c r="AX909" s="166"/>
      <c r="AY909" s="166"/>
      <c r="AZ909" s="166"/>
      <c r="BA909" s="166"/>
      <c r="BB909" s="166"/>
      <c r="BC909" s="173"/>
    </row>
    <row r="910" spans="1:55" s="167" customFormat="1">
      <c r="A910" s="166"/>
      <c r="C910" s="168" t="s">
        <v>2135</v>
      </c>
      <c r="D910" s="169" t="s">
        <v>60</v>
      </c>
      <c r="E910" s="170" t="s">
        <v>2063</v>
      </c>
      <c r="F910" s="170"/>
      <c r="G910" s="170"/>
      <c r="H910" s="170"/>
      <c r="I910" s="170"/>
      <c r="J910" s="318" t="str">
        <f>+J904</f>
        <v>NEGRO</v>
      </c>
      <c r="K910" s="170" t="str">
        <f>+K897</f>
        <v>Dañado</v>
      </c>
      <c r="L910" s="170">
        <v>2</v>
      </c>
      <c r="O910" s="170" t="str">
        <f>+O909</f>
        <v>ACTIVO FIJO</v>
      </c>
      <c r="P910" s="170"/>
      <c r="W910" s="171">
        <f>3000*60</f>
        <v>180000</v>
      </c>
      <c r="X910" s="172">
        <f t="shared" si="112"/>
        <v>360000</v>
      </c>
      <c r="Y910" s="78"/>
      <c r="Z910" s="78"/>
      <c r="AA910" s="78"/>
      <c r="AB910" s="78"/>
      <c r="AC910" s="78"/>
      <c r="AD910" s="78"/>
      <c r="AE910" s="166"/>
      <c r="AF910" s="166"/>
      <c r="AG910" s="166"/>
      <c r="AH910" s="166"/>
      <c r="AI910" s="166"/>
      <c r="AJ910" s="166"/>
      <c r="AK910" s="166"/>
      <c r="AL910" s="166"/>
      <c r="AM910" s="166"/>
      <c r="AN910" s="166"/>
      <c r="AO910" s="166"/>
      <c r="AP910" s="166"/>
      <c r="AQ910" s="166"/>
      <c r="AR910" s="166"/>
      <c r="AS910" s="166"/>
      <c r="AT910" s="166"/>
      <c r="AU910" s="166"/>
      <c r="AV910" s="166"/>
      <c r="AW910" s="166"/>
      <c r="AX910" s="166"/>
      <c r="AY910" s="166"/>
      <c r="AZ910" s="166"/>
      <c r="BA910" s="166"/>
      <c r="BB910" s="166"/>
      <c r="BC910" s="173"/>
    </row>
    <row r="911" spans="1:55" s="167" customFormat="1">
      <c r="A911" s="166"/>
      <c r="C911" s="168" t="s">
        <v>2136</v>
      </c>
      <c r="D911" s="169" t="s">
        <v>60</v>
      </c>
      <c r="E911" s="170" t="s">
        <v>2290</v>
      </c>
      <c r="F911" s="170" t="s">
        <v>2291</v>
      </c>
      <c r="G911" s="170"/>
      <c r="H911" s="170"/>
      <c r="I911" s="170"/>
      <c r="J911" s="318" t="str">
        <f>+J904</f>
        <v>NEGRO</v>
      </c>
      <c r="K911" s="170" t="str">
        <f t="shared" ref="K911:K914" si="113">+K898</f>
        <v>Usado</v>
      </c>
      <c r="L911" s="170">
        <v>1</v>
      </c>
      <c r="O911" s="170" t="str">
        <f>+O880</f>
        <v>ACTIVO FIJO</v>
      </c>
      <c r="P911" s="170"/>
      <c r="W911" s="171">
        <f>2300*70</f>
        <v>161000</v>
      </c>
      <c r="X911" s="172">
        <f t="shared" si="112"/>
        <v>161000</v>
      </c>
      <c r="Y911" s="78"/>
      <c r="Z911" s="78"/>
      <c r="AA911" s="78"/>
      <c r="AB911" s="78"/>
      <c r="AC911" s="78"/>
      <c r="AD911" s="78"/>
      <c r="AE911" s="166"/>
      <c r="AF911" s="166"/>
      <c r="AG911" s="166"/>
      <c r="AH911" s="166"/>
      <c r="AI911" s="166"/>
      <c r="AJ911" s="166"/>
      <c r="AK911" s="166"/>
      <c r="AL911" s="166"/>
      <c r="AM911" s="166"/>
      <c r="AN911" s="166"/>
      <c r="AO911" s="166"/>
      <c r="AP911" s="166"/>
      <c r="AQ911" s="166"/>
      <c r="AR911" s="166"/>
      <c r="AS911" s="166"/>
      <c r="AT911" s="166"/>
      <c r="AU911" s="166"/>
      <c r="AV911" s="166"/>
      <c r="AW911" s="166"/>
      <c r="AX911" s="166"/>
      <c r="AY911" s="166"/>
      <c r="AZ911" s="166"/>
      <c r="BA911" s="166"/>
      <c r="BB911" s="166"/>
      <c r="BC911" s="173"/>
    </row>
    <row r="912" spans="1:55" s="167" customFormat="1">
      <c r="A912" s="166"/>
      <c r="C912" s="168" t="s">
        <v>2137</v>
      </c>
      <c r="D912" s="169" t="s">
        <v>60</v>
      </c>
      <c r="E912" s="170" t="s">
        <v>2292</v>
      </c>
      <c r="F912" s="170" t="s">
        <v>2293</v>
      </c>
      <c r="G912" s="170" t="s">
        <v>2294</v>
      </c>
      <c r="H912" s="170" t="s">
        <v>2295</v>
      </c>
      <c r="I912" s="170"/>
      <c r="J912" s="318" t="str">
        <f>+J901</f>
        <v>Blanco</v>
      </c>
      <c r="K912" s="170" t="str">
        <f t="shared" si="113"/>
        <v>Dañado</v>
      </c>
      <c r="L912" s="170">
        <v>1</v>
      </c>
      <c r="O912" s="170" t="str">
        <f>+O880</f>
        <v>ACTIVO FIJO</v>
      </c>
      <c r="P912" s="170"/>
      <c r="W912" s="171">
        <f>400*60</f>
        <v>24000</v>
      </c>
      <c r="X912" s="172">
        <f t="shared" si="112"/>
        <v>24000</v>
      </c>
      <c r="Y912" s="78"/>
      <c r="Z912" s="78"/>
      <c r="AA912" s="78"/>
      <c r="AB912" s="78"/>
      <c r="AC912" s="78"/>
      <c r="AD912" s="78"/>
      <c r="AE912" s="166"/>
      <c r="AF912" s="166"/>
      <c r="AG912" s="166"/>
      <c r="AH912" s="166"/>
      <c r="AI912" s="166"/>
      <c r="AJ912" s="166"/>
      <c r="AK912" s="166"/>
      <c r="AL912" s="166"/>
      <c r="AM912" s="166"/>
      <c r="AN912" s="166"/>
      <c r="AO912" s="166"/>
      <c r="AP912" s="166"/>
      <c r="AQ912" s="166"/>
      <c r="AR912" s="166"/>
      <c r="AS912" s="166"/>
      <c r="AT912" s="166"/>
      <c r="AU912" s="166"/>
      <c r="AV912" s="166"/>
      <c r="AW912" s="166"/>
      <c r="AX912" s="166"/>
      <c r="AY912" s="166"/>
      <c r="AZ912" s="166"/>
      <c r="BA912" s="166"/>
      <c r="BB912" s="166"/>
      <c r="BC912" s="173"/>
    </row>
    <row r="913" spans="1:55" s="167" customFormat="1">
      <c r="A913" s="166"/>
      <c r="C913" s="168" t="s">
        <v>2138</v>
      </c>
      <c r="D913" s="169" t="s">
        <v>60</v>
      </c>
      <c r="E913" s="170" t="s">
        <v>5310</v>
      </c>
      <c r="F913" s="170" t="s">
        <v>5311</v>
      </c>
      <c r="G913" s="170"/>
      <c r="H913" s="170"/>
      <c r="I913" s="170"/>
      <c r="J913" s="318"/>
      <c r="K913" s="170" t="str">
        <f t="shared" si="113"/>
        <v>Dañado</v>
      </c>
      <c r="L913" s="170">
        <v>2</v>
      </c>
      <c r="O913" s="170" t="str">
        <f>+O127</f>
        <v>ACTIVO FIJO</v>
      </c>
      <c r="P913" s="170"/>
      <c r="W913" s="171">
        <v>6000</v>
      </c>
      <c r="X913" s="172">
        <f t="shared" si="112"/>
        <v>12000</v>
      </c>
      <c r="Y913" s="78"/>
      <c r="Z913" s="78"/>
      <c r="AA913" s="78"/>
      <c r="AB913" s="78"/>
      <c r="AC913" s="78"/>
      <c r="AD913" s="78"/>
      <c r="AE913" s="166"/>
      <c r="AF913" s="166"/>
      <c r="AG913" s="166"/>
      <c r="AH913" s="166"/>
      <c r="AI913" s="166"/>
      <c r="AJ913" s="166"/>
      <c r="AK913" s="166"/>
      <c r="AL913" s="166"/>
      <c r="AM913" s="166"/>
      <c r="AN913" s="166"/>
      <c r="AO913" s="166"/>
      <c r="AP913" s="166"/>
      <c r="AQ913" s="166"/>
      <c r="AR913" s="166"/>
      <c r="AS913" s="166"/>
      <c r="AT913" s="166"/>
      <c r="AU913" s="166"/>
      <c r="AV913" s="166"/>
      <c r="AW913" s="166"/>
      <c r="AX913" s="166"/>
      <c r="AY913" s="166"/>
      <c r="AZ913" s="166"/>
      <c r="BA913" s="166"/>
      <c r="BB913" s="166"/>
      <c r="BC913" s="173"/>
    </row>
    <row r="914" spans="1:55" s="167" customFormat="1">
      <c r="A914" s="166"/>
      <c r="C914" s="168" t="s">
        <v>2139</v>
      </c>
      <c r="D914" s="169" t="s">
        <v>60</v>
      </c>
      <c r="E914" s="170" t="s">
        <v>5316</v>
      </c>
      <c r="F914" s="170"/>
      <c r="G914" s="170"/>
      <c r="H914" s="170"/>
      <c r="I914" s="170"/>
      <c r="J914" s="318" t="str">
        <f>+J910</f>
        <v>NEGRO</v>
      </c>
      <c r="K914" s="170" t="str">
        <f t="shared" si="113"/>
        <v>Dañado</v>
      </c>
      <c r="L914" s="170">
        <v>3</v>
      </c>
      <c r="O914" s="170" t="str">
        <f>+O128</f>
        <v>ACTIVO FIJO</v>
      </c>
      <c r="P914" s="170"/>
      <c r="W914" s="171">
        <v>4000</v>
      </c>
      <c r="X914" s="172">
        <f t="shared" ref="X914" si="114">+L914*W914</f>
        <v>12000</v>
      </c>
      <c r="Y914" s="78"/>
      <c r="Z914" s="78"/>
      <c r="AA914" s="78"/>
      <c r="AB914" s="78"/>
      <c r="AC914" s="78"/>
      <c r="AD914" s="78"/>
      <c r="AE914" s="166"/>
      <c r="AF914" s="166"/>
      <c r="AG914" s="166"/>
      <c r="AH914" s="166"/>
      <c r="AI914" s="166"/>
      <c r="AJ914" s="166"/>
      <c r="AK914" s="166"/>
      <c r="AL914" s="166"/>
      <c r="AM914" s="166"/>
      <c r="AN914" s="166"/>
      <c r="AO914" s="166"/>
      <c r="AP914" s="166"/>
      <c r="AQ914" s="166"/>
      <c r="AR914" s="166"/>
      <c r="AS914" s="166"/>
      <c r="AT914" s="166"/>
      <c r="AU914" s="166"/>
      <c r="AV914" s="166"/>
      <c r="AW914" s="166"/>
      <c r="AX914" s="166"/>
      <c r="AY914" s="166"/>
      <c r="AZ914" s="166"/>
      <c r="BA914" s="166"/>
      <c r="BB914" s="166"/>
      <c r="BC914" s="173"/>
    </row>
    <row r="915" spans="1:55" s="167" customFormat="1">
      <c r="A915" s="166"/>
      <c r="C915" s="168" t="s">
        <v>2140</v>
      </c>
      <c r="D915" s="169" t="s">
        <v>60</v>
      </c>
      <c r="E915" s="170"/>
      <c r="F915" s="170"/>
      <c r="G915" s="170"/>
      <c r="H915" s="170"/>
      <c r="I915" s="170"/>
      <c r="J915" s="318"/>
      <c r="K915" s="170"/>
      <c r="L915" s="170"/>
      <c r="O915" s="170" t="str">
        <f>+O914</f>
        <v>ACTIVO FIJO</v>
      </c>
      <c r="P915" s="170"/>
      <c r="W915" s="171"/>
      <c r="X915" s="172">
        <f t="shared" si="112"/>
        <v>0</v>
      </c>
      <c r="Y915" s="78"/>
      <c r="Z915" s="78"/>
      <c r="AA915" s="78"/>
      <c r="AB915" s="78"/>
      <c r="AC915" s="78"/>
      <c r="AD915" s="78"/>
      <c r="AE915" s="166"/>
      <c r="AF915" s="166"/>
      <c r="AG915" s="166"/>
      <c r="AH915" s="166"/>
      <c r="AI915" s="166"/>
      <c r="AJ915" s="166"/>
      <c r="AK915" s="166"/>
      <c r="AL915" s="166"/>
      <c r="AM915" s="166"/>
      <c r="AN915" s="166"/>
      <c r="AO915" s="166"/>
      <c r="AP915" s="166"/>
      <c r="AQ915" s="166"/>
      <c r="AR915" s="166"/>
      <c r="AS915" s="166"/>
      <c r="AT915" s="166"/>
      <c r="AU915" s="166"/>
      <c r="AV915" s="166"/>
      <c r="AW915" s="166"/>
      <c r="AX915" s="166"/>
      <c r="AY915" s="166"/>
      <c r="AZ915" s="166"/>
      <c r="BA915" s="166"/>
      <c r="BB915" s="166"/>
      <c r="BC915" s="173"/>
    </row>
    <row r="916" spans="1:55" s="167" customFormat="1">
      <c r="A916" s="166"/>
      <c r="C916" s="168" t="s">
        <v>2141</v>
      </c>
      <c r="D916" s="169" t="s">
        <v>60</v>
      </c>
      <c r="E916" s="170"/>
      <c r="F916" s="170"/>
      <c r="G916" s="170"/>
      <c r="H916" s="170"/>
      <c r="I916" s="170"/>
      <c r="J916" s="318"/>
      <c r="K916" s="170"/>
      <c r="L916" s="170"/>
      <c r="O916" s="170" t="str">
        <f>+O915</f>
        <v>ACTIVO FIJO</v>
      </c>
      <c r="P916" s="170"/>
      <c r="W916" s="171"/>
      <c r="X916" s="172">
        <f t="shared" si="112"/>
        <v>0</v>
      </c>
      <c r="Y916" s="78"/>
      <c r="Z916" s="78"/>
      <c r="AA916" s="78"/>
      <c r="AB916" s="78"/>
      <c r="AC916" s="78"/>
      <c r="AD916" s="78"/>
      <c r="AE916" s="166"/>
      <c r="AF916" s="166"/>
      <c r="AG916" s="166"/>
      <c r="AH916" s="166"/>
      <c r="AI916" s="166"/>
      <c r="AJ916" s="166"/>
      <c r="AK916" s="166"/>
      <c r="AL916" s="166"/>
      <c r="AM916" s="166"/>
      <c r="AN916" s="166"/>
      <c r="AO916" s="166"/>
      <c r="AP916" s="166"/>
      <c r="AQ916" s="166"/>
      <c r="AR916" s="166"/>
      <c r="AS916" s="166"/>
      <c r="AT916" s="166"/>
      <c r="AU916" s="166"/>
      <c r="AV916" s="166"/>
      <c r="AW916" s="166"/>
      <c r="AX916" s="166"/>
      <c r="AY916" s="166"/>
      <c r="AZ916" s="166"/>
      <c r="BA916" s="166"/>
      <c r="BB916" s="166"/>
      <c r="BC916" s="173"/>
    </row>
    <row r="917" spans="1:55" s="167" customFormat="1">
      <c r="A917" s="166"/>
      <c r="C917" s="168" t="s">
        <v>2142</v>
      </c>
      <c r="D917" s="169" t="s">
        <v>60</v>
      </c>
      <c r="E917" s="170"/>
      <c r="F917" s="170"/>
      <c r="G917" s="170"/>
      <c r="H917" s="170"/>
      <c r="I917" s="170"/>
      <c r="J917" s="318"/>
      <c r="K917" s="170"/>
      <c r="L917" s="170"/>
      <c r="O917" s="170" t="str">
        <f t="shared" ref="O917:O919" si="115">+O914</f>
        <v>ACTIVO FIJO</v>
      </c>
      <c r="P917" s="170"/>
      <c r="W917" s="171"/>
      <c r="X917" s="172">
        <f t="shared" si="112"/>
        <v>0</v>
      </c>
      <c r="Y917" s="78"/>
      <c r="Z917" s="78"/>
      <c r="AA917" s="78"/>
      <c r="AB917" s="78"/>
      <c r="AC917" s="78"/>
      <c r="AD917" s="78"/>
      <c r="AE917" s="166"/>
      <c r="AF917" s="166"/>
      <c r="AG917" s="166"/>
      <c r="AH917" s="166"/>
      <c r="AI917" s="166"/>
      <c r="AJ917" s="166"/>
      <c r="AK917" s="166"/>
      <c r="AL917" s="166"/>
      <c r="AM917" s="166"/>
      <c r="AN917" s="166"/>
      <c r="AO917" s="166"/>
      <c r="AP917" s="166"/>
      <c r="AQ917" s="166"/>
      <c r="AR917" s="166"/>
      <c r="AS917" s="166"/>
      <c r="AT917" s="166"/>
      <c r="AU917" s="166"/>
      <c r="AV917" s="166"/>
      <c r="AW917" s="166"/>
      <c r="AX917" s="166"/>
      <c r="AY917" s="166"/>
      <c r="AZ917" s="166"/>
      <c r="BA917" s="166"/>
      <c r="BB917" s="166"/>
      <c r="BC917" s="173"/>
    </row>
    <row r="918" spans="1:55" s="175" customFormat="1">
      <c r="A918" s="166"/>
      <c r="B918" s="167"/>
      <c r="C918" s="168" t="s">
        <v>2143</v>
      </c>
      <c r="D918" s="169" t="s">
        <v>60</v>
      </c>
      <c r="E918" s="170"/>
      <c r="F918" s="170"/>
      <c r="G918" s="170"/>
      <c r="H918" s="170"/>
      <c r="I918" s="170"/>
      <c r="J918" s="318"/>
      <c r="K918" s="170"/>
      <c r="L918" s="170"/>
      <c r="M918" s="167"/>
      <c r="N918" s="167"/>
      <c r="O918" s="170" t="str">
        <f t="shared" si="115"/>
        <v>ACTIVO FIJO</v>
      </c>
      <c r="P918" s="170"/>
      <c r="Q918" s="167"/>
      <c r="R918" s="167"/>
      <c r="S918" s="167"/>
      <c r="T918" s="167"/>
      <c r="U918" s="167"/>
      <c r="V918" s="167"/>
      <c r="W918" s="171"/>
      <c r="X918" s="172">
        <f t="shared" si="112"/>
        <v>0</v>
      </c>
      <c r="Y918" s="78"/>
      <c r="Z918" s="78"/>
      <c r="AA918" s="78"/>
      <c r="AB918" s="78"/>
      <c r="AC918" s="78"/>
      <c r="AD918" s="78"/>
      <c r="AE918" s="166"/>
      <c r="AF918" s="166"/>
      <c r="AG918" s="166"/>
      <c r="AH918" s="166"/>
      <c r="AI918" s="166"/>
      <c r="AJ918" s="166"/>
      <c r="AK918" s="166"/>
      <c r="AL918" s="166"/>
      <c r="AM918" s="166"/>
      <c r="AN918" s="166"/>
      <c r="AO918" s="166"/>
      <c r="AP918" s="166"/>
      <c r="AQ918" s="166"/>
      <c r="AR918" s="166"/>
      <c r="AS918" s="166"/>
      <c r="AT918" s="166"/>
      <c r="AU918" s="166"/>
      <c r="AV918" s="166"/>
      <c r="AW918" s="166"/>
      <c r="AX918" s="166"/>
      <c r="AY918" s="166"/>
      <c r="AZ918" s="166"/>
      <c r="BA918" s="166"/>
      <c r="BB918" s="166"/>
      <c r="BC918" s="174"/>
    </row>
    <row r="919" spans="1:55" s="166" customFormat="1">
      <c r="B919" s="167"/>
      <c r="C919" s="168"/>
      <c r="D919" s="169"/>
      <c r="E919" s="170"/>
      <c r="F919" s="170"/>
      <c r="G919" s="170"/>
      <c r="H919" s="170"/>
      <c r="I919" s="170"/>
      <c r="J919" s="318"/>
      <c r="K919" s="170"/>
      <c r="L919" s="170"/>
      <c r="M919" s="167"/>
      <c r="N919" s="167"/>
      <c r="O919" s="170" t="str">
        <f t="shared" si="115"/>
        <v>ACTIVO FIJO</v>
      </c>
      <c r="P919" s="170"/>
      <c r="Q919" s="167"/>
      <c r="R919" s="167"/>
      <c r="S919" s="167"/>
      <c r="T919" s="167"/>
      <c r="U919" s="167"/>
      <c r="V919" s="167"/>
      <c r="W919" s="171"/>
      <c r="X919" s="172">
        <f t="shared" si="112"/>
        <v>0</v>
      </c>
      <c r="Y919" s="78"/>
      <c r="Z919" s="78"/>
      <c r="AA919" s="78"/>
      <c r="AB919" s="78"/>
      <c r="AC919" s="78"/>
      <c r="AD919" s="78"/>
    </row>
    <row r="920" spans="1:55" s="141" customFormat="1">
      <c r="A920" s="144"/>
      <c r="C920" s="375" t="s">
        <v>2419</v>
      </c>
      <c r="D920" s="375"/>
      <c r="E920" s="375"/>
      <c r="F920" s="375"/>
      <c r="G920" s="375"/>
      <c r="H920" s="375"/>
      <c r="I920" s="375"/>
      <c r="J920" s="375"/>
      <c r="K920" s="375"/>
      <c r="L920" s="375"/>
      <c r="M920" s="375"/>
      <c r="N920" s="375"/>
      <c r="O920" s="375"/>
      <c r="P920" s="375"/>
      <c r="W920" s="142"/>
      <c r="X920" s="143">
        <f t="shared" ref="X920" si="116">+L920*W920</f>
        <v>0</v>
      </c>
      <c r="Y920" s="361"/>
      <c r="Z920" s="144"/>
      <c r="AA920" s="144"/>
      <c r="AB920" s="144"/>
      <c r="AC920" s="153"/>
    </row>
    <row r="921" spans="1:55" s="35" customFormat="1">
      <c r="A921"/>
      <c r="C921" s="38" t="s">
        <v>2144</v>
      </c>
      <c r="D921" s="36" t="s">
        <v>60</v>
      </c>
      <c r="E921" s="34" t="s">
        <v>1473</v>
      </c>
      <c r="F921" s="129"/>
      <c r="G921" s="129"/>
      <c r="H921" s="129"/>
      <c r="I921" s="129"/>
      <c r="J921" s="317" t="s">
        <v>1150</v>
      </c>
      <c r="K921" s="34" t="str">
        <f>+K659</f>
        <v>Usado</v>
      </c>
      <c r="L921" s="129">
        <v>2</v>
      </c>
      <c r="M921" s="129"/>
      <c r="N921" s="129"/>
      <c r="O921" s="34" t="str">
        <f>+C920</f>
        <v>HABITACION 101</v>
      </c>
      <c r="P921" s="129"/>
      <c r="W921" s="196">
        <v>10000</v>
      </c>
      <c r="X921" s="197">
        <f t="shared" ref="X921:X927" si="117">+W921*L921</f>
        <v>20000</v>
      </c>
      <c r="Y921" s="285"/>
      <c r="Z921"/>
      <c r="AA921"/>
      <c r="AB921"/>
      <c r="AC921" s="66"/>
    </row>
    <row r="922" spans="1:55" s="35" customFormat="1">
      <c r="A922"/>
      <c r="C922" s="38" t="s">
        <v>2145</v>
      </c>
      <c r="D922" s="36" t="s">
        <v>60</v>
      </c>
      <c r="E922" s="34" t="s">
        <v>1474</v>
      </c>
      <c r="F922" s="129"/>
      <c r="G922" s="129"/>
      <c r="H922" s="129"/>
      <c r="I922" s="129"/>
      <c r="J922" s="317" t="s">
        <v>1206</v>
      </c>
      <c r="K922" s="34" t="s">
        <v>595</v>
      </c>
      <c r="L922" s="129">
        <v>2</v>
      </c>
      <c r="M922" s="129"/>
      <c r="N922" s="129"/>
      <c r="O922" s="34" t="str">
        <f>+C920</f>
        <v>HABITACION 101</v>
      </c>
      <c r="P922" s="129"/>
      <c r="W922" s="196">
        <v>3000</v>
      </c>
      <c r="X922" s="197">
        <f t="shared" si="117"/>
        <v>6000</v>
      </c>
      <c r="Y922" s="285"/>
      <c r="Z922"/>
      <c r="AA922"/>
      <c r="AB922"/>
      <c r="AC922" s="66"/>
    </row>
    <row r="923" spans="1:55" s="35" customFormat="1">
      <c r="A923"/>
      <c r="C923" s="38" t="s">
        <v>2146</v>
      </c>
      <c r="D923" s="36" t="str">
        <f>+D921</f>
        <v>4.1.1.4.01</v>
      </c>
      <c r="E923" s="34" t="s">
        <v>1475</v>
      </c>
      <c r="F923" s="129"/>
      <c r="G923" s="129"/>
      <c r="H923" s="129"/>
      <c r="I923" s="129"/>
      <c r="J923" s="317" t="str">
        <f>+J921</f>
        <v>AZUL</v>
      </c>
      <c r="K923" s="34" t="str">
        <f>+K921</f>
        <v>Usado</v>
      </c>
      <c r="L923" s="129">
        <v>2</v>
      </c>
      <c r="M923" s="129"/>
      <c r="N923" s="129"/>
      <c r="O923" s="34" t="str">
        <f>+C920</f>
        <v>HABITACION 101</v>
      </c>
      <c r="P923" s="129"/>
      <c r="W923" s="196">
        <v>3500</v>
      </c>
      <c r="X923" s="197">
        <f t="shared" si="117"/>
        <v>7000</v>
      </c>
      <c r="Y923" s="285"/>
      <c r="Z923"/>
      <c r="AA923"/>
      <c r="AB923"/>
      <c r="AC923" s="66"/>
    </row>
    <row r="924" spans="1:55" s="35" customFormat="1">
      <c r="A924"/>
      <c r="C924" s="38" t="s">
        <v>2147</v>
      </c>
      <c r="D924" s="36" t="str">
        <f>+D922</f>
        <v>4.1.1.4.01</v>
      </c>
      <c r="E924" s="34" t="s">
        <v>1476</v>
      </c>
      <c r="F924" s="129"/>
      <c r="G924" s="129"/>
      <c r="H924" s="129"/>
      <c r="I924" s="129"/>
      <c r="J924" s="317" t="str">
        <f>+J923</f>
        <v>AZUL</v>
      </c>
      <c r="K924" s="34" t="str">
        <f>+K922</f>
        <v>Usado</v>
      </c>
      <c r="L924" s="129">
        <v>2</v>
      </c>
      <c r="M924" s="129"/>
      <c r="N924" s="129"/>
      <c r="O924" s="34" t="str">
        <f>+C920</f>
        <v>HABITACION 101</v>
      </c>
      <c r="P924" s="129"/>
      <c r="W924" s="196">
        <v>3500</v>
      </c>
      <c r="X924" s="197">
        <f t="shared" si="117"/>
        <v>7000</v>
      </c>
      <c r="Y924" s="285"/>
      <c r="Z924"/>
      <c r="AA924"/>
      <c r="AB924"/>
      <c r="AC924" s="66"/>
    </row>
    <row r="925" spans="1:55" s="35" customFormat="1">
      <c r="A925"/>
      <c r="C925" s="38" t="s">
        <v>2148</v>
      </c>
      <c r="D925" s="36" t="str">
        <f>+D923</f>
        <v>4.1.1.4.01</v>
      </c>
      <c r="E925" s="34" t="s">
        <v>1477</v>
      </c>
      <c r="F925" s="129"/>
      <c r="G925" s="129"/>
      <c r="H925" s="129"/>
      <c r="I925" s="129"/>
      <c r="J925" s="317" t="str">
        <f>+J923</f>
        <v>AZUL</v>
      </c>
      <c r="K925" s="34" t="str">
        <f>+K923</f>
        <v>Usado</v>
      </c>
      <c r="L925" s="129">
        <v>2</v>
      </c>
      <c r="M925" s="129"/>
      <c r="N925" s="129"/>
      <c r="O925" s="34" t="str">
        <f>+C920</f>
        <v>HABITACION 101</v>
      </c>
      <c r="P925" s="129"/>
      <c r="W925" s="196">
        <v>4000</v>
      </c>
      <c r="X925" s="197">
        <f t="shared" si="117"/>
        <v>8000</v>
      </c>
      <c r="Y925" s="285"/>
      <c r="Z925"/>
      <c r="AA925"/>
      <c r="AB925"/>
      <c r="AC925" s="66"/>
    </row>
    <row r="926" spans="1:55" s="35" customFormat="1">
      <c r="A926"/>
      <c r="C926" s="38" t="s">
        <v>2149</v>
      </c>
      <c r="D926" s="36" t="str">
        <f>+D924</f>
        <v>4.1.1.4.01</v>
      </c>
      <c r="E926" s="34" t="s">
        <v>1478</v>
      </c>
      <c r="F926" s="129"/>
      <c r="G926" s="129"/>
      <c r="H926" s="129"/>
      <c r="I926" s="129"/>
      <c r="J926" s="317" t="str">
        <f>+J922</f>
        <v>Plateado</v>
      </c>
      <c r="K926" s="34" t="str">
        <f>+K924</f>
        <v>Usado</v>
      </c>
      <c r="L926" s="129">
        <v>2</v>
      </c>
      <c r="M926" s="129"/>
      <c r="N926" s="129"/>
      <c r="O926" s="34" t="str">
        <f>+C920</f>
        <v>HABITACION 101</v>
      </c>
      <c r="P926" s="129"/>
      <c r="W926" s="196">
        <v>2500</v>
      </c>
      <c r="X926" s="197">
        <f t="shared" si="117"/>
        <v>5000</v>
      </c>
      <c r="Y926" s="285"/>
      <c r="Z926"/>
      <c r="AA926"/>
      <c r="AB926"/>
      <c r="AC926" s="66"/>
    </row>
    <row r="927" spans="1:55" s="35" customFormat="1">
      <c r="A927"/>
      <c r="C927" s="38" t="s">
        <v>2150</v>
      </c>
      <c r="D927" s="36" t="str">
        <f>+D925</f>
        <v>4.1.1.4.01</v>
      </c>
      <c r="E927" s="34" t="s">
        <v>1479</v>
      </c>
      <c r="F927" s="129"/>
      <c r="G927" s="129"/>
      <c r="H927" s="129"/>
      <c r="I927" s="129"/>
      <c r="J927" s="317" t="s">
        <v>388</v>
      </c>
      <c r="K927" s="34" t="str">
        <f>+K925</f>
        <v>Usado</v>
      </c>
      <c r="L927" s="129">
        <v>2</v>
      </c>
      <c r="M927" s="129"/>
      <c r="N927" s="129"/>
      <c r="O927" s="34" t="str">
        <f>+C920</f>
        <v>HABITACION 101</v>
      </c>
      <c r="P927" s="129"/>
      <c r="W927" s="196">
        <v>1500</v>
      </c>
      <c r="X927" s="197">
        <f t="shared" si="117"/>
        <v>3000</v>
      </c>
      <c r="Y927" s="285"/>
      <c r="Z927"/>
      <c r="AA927"/>
      <c r="AB927"/>
      <c r="AC927" s="66"/>
    </row>
    <row r="928" spans="1:55" s="141" customFormat="1">
      <c r="A928" s="144"/>
      <c r="C928" s="375" t="s">
        <v>2420</v>
      </c>
      <c r="D928" s="375"/>
      <c r="E928" s="375"/>
      <c r="F928" s="375"/>
      <c r="G928" s="375"/>
      <c r="H928" s="375"/>
      <c r="I928" s="375"/>
      <c r="J928" s="375"/>
      <c r="K928" s="375"/>
      <c r="L928" s="375"/>
      <c r="M928" s="375"/>
      <c r="N928" s="375"/>
      <c r="O928" s="375"/>
      <c r="P928" s="375"/>
      <c r="W928" s="142"/>
      <c r="X928" s="143">
        <f t="shared" ref="X928" si="118">+L928*W928</f>
        <v>0</v>
      </c>
      <c r="Y928" s="361"/>
      <c r="Z928" s="144"/>
      <c r="AA928" s="144"/>
      <c r="AB928" s="144"/>
      <c r="AC928" s="153"/>
    </row>
    <row r="929" spans="1:29" s="35" customFormat="1">
      <c r="A929"/>
      <c r="C929" s="38" t="s">
        <v>2151</v>
      </c>
      <c r="D929" s="36" t="s">
        <v>60</v>
      </c>
      <c r="E929" s="34" t="s">
        <v>1473</v>
      </c>
      <c r="F929" s="129"/>
      <c r="G929" s="129"/>
      <c r="H929" s="129"/>
      <c r="I929" s="129"/>
      <c r="J929" s="317" t="s">
        <v>1150</v>
      </c>
      <c r="K929" s="34" t="str">
        <f>+K667</f>
        <v>Usado</v>
      </c>
      <c r="L929" s="129">
        <v>2</v>
      </c>
      <c r="M929" s="129"/>
      <c r="N929" s="129"/>
      <c r="O929" s="34" t="str">
        <f>+C928</f>
        <v>HABITACION 102</v>
      </c>
      <c r="P929" s="129"/>
      <c r="W929" s="196">
        <v>10000</v>
      </c>
      <c r="X929" s="197">
        <f t="shared" ref="X929:X935" si="119">+W929*L929</f>
        <v>20000</v>
      </c>
      <c r="Y929" s="285"/>
      <c r="Z929"/>
      <c r="AA929"/>
      <c r="AB929"/>
      <c r="AC929" s="66"/>
    </row>
    <row r="930" spans="1:29" s="35" customFormat="1">
      <c r="A930"/>
      <c r="C930" s="38" t="s">
        <v>2152</v>
      </c>
      <c r="D930" s="36" t="s">
        <v>60</v>
      </c>
      <c r="E930" s="34" t="s">
        <v>1474</v>
      </c>
      <c r="F930" s="129"/>
      <c r="G930" s="129"/>
      <c r="H930" s="129"/>
      <c r="I930" s="129"/>
      <c r="J930" s="317" t="s">
        <v>1206</v>
      </c>
      <c r="K930" s="34" t="s">
        <v>595</v>
      </c>
      <c r="L930" s="129">
        <v>2</v>
      </c>
      <c r="M930" s="129"/>
      <c r="N930" s="129"/>
      <c r="O930" s="34" t="str">
        <f>+C928</f>
        <v>HABITACION 102</v>
      </c>
      <c r="P930" s="129"/>
      <c r="W930" s="196">
        <v>3000</v>
      </c>
      <c r="X930" s="197">
        <f t="shared" si="119"/>
        <v>6000</v>
      </c>
      <c r="Y930" s="285"/>
      <c r="Z930"/>
      <c r="AA930"/>
      <c r="AB930"/>
      <c r="AC930" s="66"/>
    </row>
    <row r="931" spans="1:29" s="35" customFormat="1">
      <c r="A931"/>
      <c r="C931" s="38" t="s">
        <v>2153</v>
      </c>
      <c r="D931" s="36" t="str">
        <f>+D929</f>
        <v>4.1.1.4.01</v>
      </c>
      <c r="E931" s="34" t="s">
        <v>1475</v>
      </c>
      <c r="F931" s="129"/>
      <c r="G931" s="129"/>
      <c r="H931" s="129"/>
      <c r="I931" s="129"/>
      <c r="J931" s="317" t="str">
        <f>+J929</f>
        <v>AZUL</v>
      </c>
      <c r="K931" s="34" t="str">
        <f>+K929</f>
        <v>Usado</v>
      </c>
      <c r="L931" s="129">
        <v>2</v>
      </c>
      <c r="M931" s="129"/>
      <c r="N931" s="129"/>
      <c r="O931" s="34" t="str">
        <f>+C928</f>
        <v>HABITACION 102</v>
      </c>
      <c r="P931" s="129"/>
      <c r="W931" s="196">
        <v>3500</v>
      </c>
      <c r="X931" s="197">
        <f t="shared" si="119"/>
        <v>7000</v>
      </c>
      <c r="Y931" s="285"/>
      <c r="Z931"/>
      <c r="AA931"/>
      <c r="AB931"/>
      <c r="AC931" s="66"/>
    </row>
    <row r="932" spans="1:29" s="35" customFormat="1">
      <c r="A932"/>
      <c r="C932" s="38" t="s">
        <v>2154</v>
      </c>
      <c r="D932" s="36" t="str">
        <f>+D930</f>
        <v>4.1.1.4.01</v>
      </c>
      <c r="E932" s="34" t="s">
        <v>1476</v>
      </c>
      <c r="F932" s="129"/>
      <c r="G932" s="129"/>
      <c r="H932" s="129"/>
      <c r="I932" s="129"/>
      <c r="J932" s="317" t="str">
        <f>+J931</f>
        <v>AZUL</v>
      </c>
      <c r="K932" s="34" t="str">
        <f>+K930</f>
        <v>Usado</v>
      </c>
      <c r="L932" s="129">
        <v>2</v>
      </c>
      <c r="M932" s="129"/>
      <c r="N932" s="129"/>
      <c r="O932" s="34" t="str">
        <f>+C928</f>
        <v>HABITACION 102</v>
      </c>
      <c r="P932" s="129"/>
      <c r="W932" s="196">
        <v>3500</v>
      </c>
      <c r="X932" s="197">
        <f t="shared" si="119"/>
        <v>7000</v>
      </c>
      <c r="Y932" s="285"/>
      <c r="Z932"/>
      <c r="AA932"/>
      <c r="AB932"/>
      <c r="AC932" s="66"/>
    </row>
    <row r="933" spans="1:29" s="35" customFormat="1">
      <c r="A933"/>
      <c r="C933" s="38" t="s">
        <v>2155</v>
      </c>
      <c r="D933" s="36" t="str">
        <f>+D931</f>
        <v>4.1.1.4.01</v>
      </c>
      <c r="E933" s="34" t="s">
        <v>1477</v>
      </c>
      <c r="F933" s="129"/>
      <c r="G933" s="129"/>
      <c r="H933" s="129"/>
      <c r="I933" s="129"/>
      <c r="J933" s="317" t="str">
        <f>+J931</f>
        <v>AZUL</v>
      </c>
      <c r="K933" s="34" t="str">
        <f>+K931</f>
        <v>Usado</v>
      </c>
      <c r="L933" s="129">
        <v>2</v>
      </c>
      <c r="M933" s="129"/>
      <c r="N933" s="129"/>
      <c r="O933" s="34" t="str">
        <f>+C928</f>
        <v>HABITACION 102</v>
      </c>
      <c r="P933" s="129"/>
      <c r="W933" s="196">
        <v>4000</v>
      </c>
      <c r="X933" s="197">
        <f t="shared" si="119"/>
        <v>8000</v>
      </c>
      <c r="Y933" s="285"/>
      <c r="Z933"/>
      <c r="AA933"/>
      <c r="AB933"/>
      <c r="AC933" s="66"/>
    </row>
    <row r="934" spans="1:29" s="35" customFormat="1">
      <c r="A934"/>
      <c r="C934" s="38" t="s">
        <v>2156</v>
      </c>
      <c r="D934" s="36" t="str">
        <f>+D932</f>
        <v>4.1.1.4.01</v>
      </c>
      <c r="E934" s="34" t="s">
        <v>1478</v>
      </c>
      <c r="F934" s="129"/>
      <c r="G934" s="129"/>
      <c r="H934" s="129"/>
      <c r="I934" s="129"/>
      <c r="J934" s="317" t="str">
        <f>+J930</f>
        <v>Plateado</v>
      </c>
      <c r="K934" s="34" t="str">
        <f>+K932</f>
        <v>Usado</v>
      </c>
      <c r="L934" s="129">
        <v>2</v>
      </c>
      <c r="M934" s="129"/>
      <c r="N934" s="129"/>
      <c r="O934" s="34" t="str">
        <f>+C928</f>
        <v>HABITACION 102</v>
      </c>
      <c r="P934" s="129"/>
      <c r="W934" s="196">
        <v>2500</v>
      </c>
      <c r="X934" s="197">
        <f t="shared" si="119"/>
        <v>5000</v>
      </c>
      <c r="Y934" s="285"/>
      <c r="Z934"/>
      <c r="AA934"/>
      <c r="AB934"/>
      <c r="AC934" s="66"/>
    </row>
    <row r="935" spans="1:29" s="35" customFormat="1">
      <c r="A935"/>
      <c r="C935" s="38" t="s">
        <v>2157</v>
      </c>
      <c r="D935" s="36" t="str">
        <f>+D933</f>
        <v>4.1.1.4.01</v>
      </c>
      <c r="E935" s="34" t="s">
        <v>1479</v>
      </c>
      <c r="F935" s="129"/>
      <c r="G935" s="129"/>
      <c r="H935" s="129"/>
      <c r="I935" s="129"/>
      <c r="J935" s="317" t="s">
        <v>388</v>
      </c>
      <c r="K935" s="34" t="str">
        <f>+K933</f>
        <v>Usado</v>
      </c>
      <c r="L935" s="129">
        <v>2</v>
      </c>
      <c r="M935" s="129"/>
      <c r="N935" s="129"/>
      <c r="O935" s="34" t="str">
        <f>+C928</f>
        <v>HABITACION 102</v>
      </c>
      <c r="P935" s="129"/>
      <c r="W935" s="196">
        <v>1500</v>
      </c>
      <c r="X935" s="197">
        <f t="shared" si="119"/>
        <v>3000</v>
      </c>
      <c r="Y935" s="285"/>
      <c r="Z935"/>
      <c r="AA935"/>
      <c r="AB935"/>
      <c r="AC935" s="66"/>
    </row>
    <row r="936" spans="1:29" s="141" customFormat="1">
      <c r="A936" s="144"/>
      <c r="C936" s="375" t="s">
        <v>2421</v>
      </c>
      <c r="D936" s="375"/>
      <c r="E936" s="375"/>
      <c r="F936" s="375"/>
      <c r="G936" s="375"/>
      <c r="H936" s="375"/>
      <c r="I936" s="375"/>
      <c r="J936" s="375"/>
      <c r="K936" s="375"/>
      <c r="L936" s="375"/>
      <c r="M936" s="375"/>
      <c r="N936" s="375"/>
      <c r="O936" s="375"/>
      <c r="P936" s="375"/>
      <c r="W936" s="142"/>
      <c r="X936" s="143">
        <f t="shared" ref="X936" si="120">+L936*W936</f>
        <v>0</v>
      </c>
      <c r="Y936" s="361"/>
      <c r="Z936" s="144"/>
      <c r="AA936" s="144"/>
      <c r="AB936" s="144"/>
      <c r="AC936" s="153"/>
    </row>
    <row r="937" spans="1:29" s="35" customFormat="1">
      <c r="A937"/>
      <c r="C937" s="38" t="s">
        <v>2158</v>
      </c>
      <c r="D937" s="36" t="s">
        <v>60</v>
      </c>
      <c r="E937" s="34" t="s">
        <v>1473</v>
      </c>
      <c r="F937" s="129"/>
      <c r="G937" s="129"/>
      <c r="H937" s="129"/>
      <c r="I937" s="129"/>
      <c r="J937" s="317" t="s">
        <v>1150</v>
      </c>
      <c r="K937" s="34" t="str">
        <f>+K675</f>
        <v>Usado</v>
      </c>
      <c r="L937" s="129">
        <v>2</v>
      </c>
      <c r="M937" s="129"/>
      <c r="N937" s="129"/>
      <c r="O937" s="34" t="str">
        <f>+C936</f>
        <v>HABITACION 103</v>
      </c>
      <c r="P937" s="129"/>
      <c r="W937" s="196">
        <v>10000</v>
      </c>
      <c r="X937" s="197">
        <f t="shared" ref="X937:X943" si="121">+W937*L937</f>
        <v>20000</v>
      </c>
      <c r="Y937" s="285"/>
      <c r="Z937"/>
      <c r="AA937"/>
      <c r="AB937"/>
      <c r="AC937" s="66"/>
    </row>
    <row r="938" spans="1:29" s="35" customFormat="1">
      <c r="A938"/>
      <c r="C938" s="38" t="s">
        <v>2159</v>
      </c>
      <c r="D938" s="36" t="s">
        <v>60</v>
      </c>
      <c r="E938" s="34" t="s">
        <v>1474</v>
      </c>
      <c r="F938" s="129"/>
      <c r="G938" s="129"/>
      <c r="H938" s="129"/>
      <c r="I938" s="129"/>
      <c r="J938" s="317" t="s">
        <v>1206</v>
      </c>
      <c r="K938" s="34" t="s">
        <v>595</v>
      </c>
      <c r="L938" s="129">
        <v>2</v>
      </c>
      <c r="M938" s="129"/>
      <c r="N938" s="129"/>
      <c r="O938" s="34" t="str">
        <f>+C936</f>
        <v>HABITACION 103</v>
      </c>
      <c r="P938" s="129"/>
      <c r="W938" s="196">
        <v>3000</v>
      </c>
      <c r="X938" s="197">
        <f t="shared" si="121"/>
        <v>6000</v>
      </c>
      <c r="Y938" s="285"/>
      <c r="Z938"/>
      <c r="AA938"/>
      <c r="AB938"/>
      <c r="AC938" s="66"/>
    </row>
    <row r="939" spans="1:29" s="35" customFormat="1">
      <c r="A939"/>
      <c r="C939" s="38" t="s">
        <v>2160</v>
      </c>
      <c r="D939" s="36" t="str">
        <f>+D937</f>
        <v>4.1.1.4.01</v>
      </c>
      <c r="E939" s="34" t="s">
        <v>1475</v>
      </c>
      <c r="F939" s="129"/>
      <c r="G939" s="129"/>
      <c r="H939" s="129"/>
      <c r="I939" s="129"/>
      <c r="J939" s="317" t="str">
        <f>+J937</f>
        <v>AZUL</v>
      </c>
      <c r="K939" s="34" t="str">
        <f>+K937</f>
        <v>Usado</v>
      </c>
      <c r="L939" s="129">
        <v>2</v>
      </c>
      <c r="M939" s="129"/>
      <c r="N939" s="129"/>
      <c r="O939" s="34" t="str">
        <f>+C936</f>
        <v>HABITACION 103</v>
      </c>
      <c r="P939" s="129"/>
      <c r="W939" s="196">
        <v>3500</v>
      </c>
      <c r="X939" s="197">
        <f t="shared" si="121"/>
        <v>7000</v>
      </c>
      <c r="Y939" s="285"/>
      <c r="Z939"/>
      <c r="AA939"/>
      <c r="AB939"/>
      <c r="AC939" s="66"/>
    </row>
    <row r="940" spans="1:29" s="35" customFormat="1">
      <c r="A940"/>
      <c r="C940" s="38" t="s">
        <v>2161</v>
      </c>
      <c r="D940" s="36" t="str">
        <f>+D938</f>
        <v>4.1.1.4.01</v>
      </c>
      <c r="E940" s="34" t="s">
        <v>1476</v>
      </c>
      <c r="F940" s="129"/>
      <c r="G940" s="129"/>
      <c r="H940" s="129"/>
      <c r="I940" s="129"/>
      <c r="J940" s="317" t="str">
        <f>+J939</f>
        <v>AZUL</v>
      </c>
      <c r="K940" s="34" t="str">
        <f>+K938</f>
        <v>Usado</v>
      </c>
      <c r="L940" s="129">
        <v>2</v>
      </c>
      <c r="M940" s="129"/>
      <c r="N940" s="129"/>
      <c r="O940" s="34" t="str">
        <f>+C936</f>
        <v>HABITACION 103</v>
      </c>
      <c r="P940" s="129"/>
      <c r="W940" s="196">
        <v>3500</v>
      </c>
      <c r="X940" s="197">
        <f t="shared" si="121"/>
        <v>7000</v>
      </c>
      <c r="Y940" s="285"/>
      <c r="Z940"/>
      <c r="AA940"/>
      <c r="AB940"/>
      <c r="AC940" s="66"/>
    </row>
    <row r="941" spans="1:29" s="35" customFormat="1">
      <c r="A941"/>
      <c r="C941" s="38" t="s">
        <v>2162</v>
      </c>
      <c r="D941" s="36" t="str">
        <f>+D939</f>
        <v>4.1.1.4.01</v>
      </c>
      <c r="E941" s="34" t="s">
        <v>1477</v>
      </c>
      <c r="F941" s="129"/>
      <c r="G941" s="129"/>
      <c r="H941" s="129"/>
      <c r="I941" s="129"/>
      <c r="J941" s="317" t="str">
        <f>+J939</f>
        <v>AZUL</v>
      </c>
      <c r="K941" s="34" t="str">
        <f>+K939</f>
        <v>Usado</v>
      </c>
      <c r="L941" s="129">
        <v>2</v>
      </c>
      <c r="M941" s="129"/>
      <c r="N941" s="129"/>
      <c r="O941" s="34" t="str">
        <f>+C936</f>
        <v>HABITACION 103</v>
      </c>
      <c r="P941" s="129"/>
      <c r="W941" s="196">
        <v>4000</v>
      </c>
      <c r="X941" s="197">
        <f t="shared" si="121"/>
        <v>8000</v>
      </c>
      <c r="Y941" s="285"/>
      <c r="Z941"/>
      <c r="AA941"/>
      <c r="AB941"/>
      <c r="AC941" s="66"/>
    </row>
    <row r="942" spans="1:29" s="35" customFormat="1">
      <c r="A942"/>
      <c r="C942" s="38" t="s">
        <v>2163</v>
      </c>
      <c r="D942" s="36" t="str">
        <f>+D940</f>
        <v>4.1.1.4.01</v>
      </c>
      <c r="E942" s="34" t="s">
        <v>1478</v>
      </c>
      <c r="F942" s="129"/>
      <c r="G942" s="129"/>
      <c r="H942" s="129"/>
      <c r="I942" s="129"/>
      <c r="J942" s="317" t="str">
        <f>+J938</f>
        <v>Plateado</v>
      </c>
      <c r="K942" s="34" t="str">
        <f>+K940</f>
        <v>Usado</v>
      </c>
      <c r="L942" s="129">
        <v>2</v>
      </c>
      <c r="M942" s="129"/>
      <c r="N942" s="129"/>
      <c r="O942" s="34" t="str">
        <f>+C936</f>
        <v>HABITACION 103</v>
      </c>
      <c r="P942" s="129"/>
      <c r="W942" s="196">
        <v>2500</v>
      </c>
      <c r="X942" s="197">
        <f t="shared" si="121"/>
        <v>5000</v>
      </c>
      <c r="Y942" s="285"/>
      <c r="Z942"/>
      <c r="AA942"/>
      <c r="AB942"/>
      <c r="AC942" s="66"/>
    </row>
    <row r="943" spans="1:29" s="35" customFormat="1">
      <c r="A943"/>
      <c r="C943" s="38" t="s">
        <v>2164</v>
      </c>
      <c r="D943" s="36" t="str">
        <f>+D941</f>
        <v>4.1.1.4.01</v>
      </c>
      <c r="E943" s="34" t="s">
        <v>1479</v>
      </c>
      <c r="F943" s="129"/>
      <c r="G943" s="129"/>
      <c r="H943" s="129"/>
      <c r="I943" s="129"/>
      <c r="J943" s="317" t="s">
        <v>388</v>
      </c>
      <c r="K943" s="34" t="str">
        <f>+K941</f>
        <v>Usado</v>
      </c>
      <c r="L943" s="129">
        <v>2</v>
      </c>
      <c r="M943" s="129"/>
      <c r="N943" s="129"/>
      <c r="O943" s="34" t="str">
        <f>+C936</f>
        <v>HABITACION 103</v>
      </c>
      <c r="P943" s="129"/>
      <c r="W943" s="196">
        <v>1500</v>
      </c>
      <c r="X943" s="197">
        <f t="shared" si="121"/>
        <v>3000</v>
      </c>
      <c r="Y943" s="285"/>
      <c r="Z943"/>
      <c r="AA943"/>
      <c r="AB943"/>
      <c r="AC943" s="66"/>
    </row>
    <row r="944" spans="1:29" s="141" customFormat="1">
      <c r="A944" s="144"/>
      <c r="C944" s="375" t="s">
        <v>2422</v>
      </c>
      <c r="D944" s="375"/>
      <c r="E944" s="375"/>
      <c r="F944" s="375"/>
      <c r="G944" s="375"/>
      <c r="H944" s="375"/>
      <c r="I944" s="375"/>
      <c r="J944" s="375"/>
      <c r="K944" s="375"/>
      <c r="L944" s="375"/>
      <c r="M944" s="375"/>
      <c r="N944" s="375"/>
      <c r="O944" s="375"/>
      <c r="P944" s="375"/>
      <c r="W944" s="142"/>
      <c r="X944" s="143">
        <f t="shared" ref="X944" si="122">+L944*W944</f>
        <v>0</v>
      </c>
      <c r="Y944" s="361"/>
      <c r="Z944" s="144"/>
      <c r="AA944" s="144"/>
      <c r="AB944" s="144"/>
      <c r="AC944" s="153"/>
    </row>
    <row r="945" spans="1:29" s="35" customFormat="1">
      <c r="A945"/>
      <c r="C945" s="38" t="s">
        <v>2165</v>
      </c>
      <c r="D945" s="36" t="s">
        <v>60</v>
      </c>
      <c r="E945" s="34" t="s">
        <v>1473</v>
      </c>
      <c r="F945" s="129"/>
      <c r="G945" s="129"/>
      <c r="H945" s="129"/>
      <c r="I945" s="129"/>
      <c r="J945" s="317" t="s">
        <v>1150</v>
      </c>
      <c r="K945" s="34" t="str">
        <f>+K683</f>
        <v>Usado</v>
      </c>
      <c r="L945" s="129">
        <v>2</v>
      </c>
      <c r="M945" s="129"/>
      <c r="N945" s="129"/>
      <c r="O945" s="34" t="str">
        <f>+C944</f>
        <v>HABITACION 104</v>
      </c>
      <c r="P945" s="129"/>
      <c r="W945" s="196">
        <v>10000</v>
      </c>
      <c r="X945" s="197">
        <f t="shared" ref="X945:X951" si="123">+W945*L945</f>
        <v>20000</v>
      </c>
      <c r="Y945" s="285"/>
      <c r="Z945"/>
      <c r="AA945"/>
      <c r="AB945"/>
      <c r="AC945" s="66"/>
    </row>
    <row r="946" spans="1:29" s="35" customFormat="1">
      <c r="A946"/>
      <c r="C946" s="38" t="s">
        <v>2166</v>
      </c>
      <c r="D946" s="36" t="s">
        <v>60</v>
      </c>
      <c r="E946" s="34" t="s">
        <v>1474</v>
      </c>
      <c r="F946" s="129"/>
      <c r="G946" s="129"/>
      <c r="H946" s="129"/>
      <c r="I946" s="129"/>
      <c r="J946" s="317" t="s">
        <v>1206</v>
      </c>
      <c r="K946" s="34" t="s">
        <v>595</v>
      </c>
      <c r="L946" s="129">
        <v>2</v>
      </c>
      <c r="M946" s="129"/>
      <c r="N946" s="129"/>
      <c r="O946" s="34" t="str">
        <f>+C944</f>
        <v>HABITACION 104</v>
      </c>
      <c r="P946" s="129"/>
      <c r="W946" s="196">
        <v>3000</v>
      </c>
      <c r="X946" s="197">
        <f t="shared" si="123"/>
        <v>6000</v>
      </c>
      <c r="Y946" s="285"/>
      <c r="Z946"/>
      <c r="AA946"/>
      <c r="AB946"/>
      <c r="AC946" s="66"/>
    </row>
    <row r="947" spans="1:29" s="35" customFormat="1">
      <c r="A947"/>
      <c r="C947" s="38" t="s">
        <v>2167</v>
      </c>
      <c r="D947" s="36" t="str">
        <f>+D945</f>
        <v>4.1.1.4.01</v>
      </c>
      <c r="E947" s="34" t="s">
        <v>1475</v>
      </c>
      <c r="F947" s="129"/>
      <c r="G947" s="129"/>
      <c r="H947" s="129"/>
      <c r="I947" s="129"/>
      <c r="J947" s="317" t="str">
        <f>+J945</f>
        <v>AZUL</v>
      </c>
      <c r="K947" s="34" t="str">
        <f>+K945</f>
        <v>Usado</v>
      </c>
      <c r="L947" s="129">
        <v>2</v>
      </c>
      <c r="M947" s="129"/>
      <c r="N947" s="129"/>
      <c r="O947" s="34" t="str">
        <f>+C944</f>
        <v>HABITACION 104</v>
      </c>
      <c r="P947" s="129"/>
      <c r="W947" s="196">
        <v>3500</v>
      </c>
      <c r="X947" s="197">
        <f t="shared" si="123"/>
        <v>7000</v>
      </c>
      <c r="Y947" s="285"/>
      <c r="Z947"/>
      <c r="AA947"/>
      <c r="AB947"/>
      <c r="AC947" s="66"/>
    </row>
    <row r="948" spans="1:29" s="35" customFormat="1">
      <c r="A948"/>
      <c r="C948" s="38" t="s">
        <v>2168</v>
      </c>
      <c r="D948" s="36" t="str">
        <f>+D946</f>
        <v>4.1.1.4.01</v>
      </c>
      <c r="E948" s="34" t="s">
        <v>1476</v>
      </c>
      <c r="F948" s="129"/>
      <c r="G948" s="129"/>
      <c r="H948" s="129"/>
      <c r="I948" s="129"/>
      <c r="J948" s="317" t="str">
        <f>+J947</f>
        <v>AZUL</v>
      </c>
      <c r="K948" s="34" t="str">
        <f>+K946</f>
        <v>Usado</v>
      </c>
      <c r="L948" s="129">
        <v>2</v>
      </c>
      <c r="M948" s="129"/>
      <c r="N948" s="129"/>
      <c r="O948" s="34" t="str">
        <f>+O945</f>
        <v>HABITACION 104</v>
      </c>
      <c r="P948" s="129"/>
      <c r="W948" s="196">
        <v>3500</v>
      </c>
      <c r="X948" s="197">
        <f t="shared" si="123"/>
        <v>7000</v>
      </c>
      <c r="Y948" s="285"/>
      <c r="Z948"/>
      <c r="AA948"/>
      <c r="AB948"/>
      <c r="AC948" s="66"/>
    </row>
    <row r="949" spans="1:29" s="35" customFormat="1">
      <c r="A949"/>
      <c r="C949" s="38" t="s">
        <v>2169</v>
      </c>
      <c r="D949" s="36" t="str">
        <f>+D947</f>
        <v>4.1.1.4.01</v>
      </c>
      <c r="E949" s="34" t="s">
        <v>1477</v>
      </c>
      <c r="F949" s="129"/>
      <c r="G949" s="129"/>
      <c r="H949" s="129"/>
      <c r="I949" s="129"/>
      <c r="J949" s="317" t="str">
        <f>+J947</f>
        <v>AZUL</v>
      </c>
      <c r="K949" s="34" t="str">
        <f>+K947</f>
        <v>Usado</v>
      </c>
      <c r="L949" s="129">
        <v>2</v>
      </c>
      <c r="M949" s="129"/>
      <c r="N949" s="129"/>
      <c r="O949" s="34" t="str">
        <f>+O945</f>
        <v>HABITACION 104</v>
      </c>
      <c r="P949" s="129"/>
      <c r="W949" s="196">
        <v>4000</v>
      </c>
      <c r="X949" s="197">
        <f t="shared" si="123"/>
        <v>8000</v>
      </c>
      <c r="Y949" s="285"/>
      <c r="Z949"/>
      <c r="AA949"/>
      <c r="AB949"/>
      <c r="AC949" s="66"/>
    </row>
    <row r="950" spans="1:29" s="35" customFormat="1">
      <c r="A950"/>
      <c r="C950" s="38" t="s">
        <v>2170</v>
      </c>
      <c r="D950" s="36" t="str">
        <f>+D948</f>
        <v>4.1.1.4.01</v>
      </c>
      <c r="E950" s="34" t="s">
        <v>1478</v>
      </c>
      <c r="F950" s="129"/>
      <c r="G950" s="129"/>
      <c r="H950" s="129"/>
      <c r="I950" s="129"/>
      <c r="J950" s="317" t="str">
        <f>+J946</f>
        <v>Plateado</v>
      </c>
      <c r="K950" s="34" t="str">
        <f>+K948</f>
        <v>Usado</v>
      </c>
      <c r="L950" s="129">
        <v>2</v>
      </c>
      <c r="M950" s="129"/>
      <c r="N950" s="129"/>
      <c r="O950" s="34" t="str">
        <f>+O945</f>
        <v>HABITACION 104</v>
      </c>
      <c r="P950" s="129"/>
      <c r="W950" s="196">
        <v>2500</v>
      </c>
      <c r="X950" s="197">
        <f t="shared" si="123"/>
        <v>5000</v>
      </c>
      <c r="Y950" s="285"/>
      <c r="Z950"/>
      <c r="AA950"/>
      <c r="AB950"/>
      <c r="AC950" s="66"/>
    </row>
    <row r="951" spans="1:29" s="35" customFormat="1">
      <c r="A951"/>
      <c r="C951" s="38" t="s">
        <v>2171</v>
      </c>
      <c r="D951" s="36" t="str">
        <f>+D949</f>
        <v>4.1.1.4.01</v>
      </c>
      <c r="E951" s="34" t="s">
        <v>1479</v>
      </c>
      <c r="F951" s="129"/>
      <c r="G951" s="129"/>
      <c r="H951" s="129"/>
      <c r="I951" s="129"/>
      <c r="J951" s="317" t="s">
        <v>388</v>
      </c>
      <c r="K951" s="34" t="str">
        <f>+K949</f>
        <v>Usado</v>
      </c>
      <c r="L951" s="129">
        <v>2</v>
      </c>
      <c r="M951" s="129"/>
      <c r="N951" s="129"/>
      <c r="O951" s="34" t="str">
        <f>+O945</f>
        <v>HABITACION 104</v>
      </c>
      <c r="P951" s="129"/>
      <c r="W951" s="196">
        <v>1500</v>
      </c>
      <c r="X951" s="197">
        <f t="shared" si="123"/>
        <v>3000</v>
      </c>
      <c r="Y951" s="285"/>
      <c r="Z951"/>
      <c r="AA951"/>
      <c r="AB951"/>
      <c r="AC951" s="66"/>
    </row>
    <row r="952" spans="1:29" s="141" customFormat="1">
      <c r="A952" s="144"/>
      <c r="C952" s="375" t="s">
        <v>2423</v>
      </c>
      <c r="D952" s="375"/>
      <c r="E952" s="375"/>
      <c r="F952" s="375"/>
      <c r="G952" s="375"/>
      <c r="H952" s="375"/>
      <c r="I952" s="375"/>
      <c r="J952" s="375"/>
      <c r="K952" s="375"/>
      <c r="L952" s="375"/>
      <c r="M952" s="375"/>
      <c r="N952" s="375"/>
      <c r="O952" s="375"/>
      <c r="P952" s="375"/>
      <c r="W952" s="142"/>
      <c r="X952" s="143">
        <f t="shared" ref="X952" si="124">+L952*W952</f>
        <v>0</v>
      </c>
      <c r="Y952" s="361"/>
      <c r="Z952" s="144"/>
      <c r="AA952" s="144"/>
      <c r="AB952" s="144"/>
      <c r="AC952" s="153"/>
    </row>
    <row r="953" spans="1:29" s="35" customFormat="1">
      <c r="A953"/>
      <c r="C953" s="38" t="s">
        <v>2172</v>
      </c>
      <c r="D953" s="36" t="s">
        <v>60</v>
      </c>
      <c r="E953" s="34" t="s">
        <v>1473</v>
      </c>
      <c r="F953" s="129"/>
      <c r="G953" s="129"/>
      <c r="H953" s="129"/>
      <c r="I953" s="129"/>
      <c r="J953" s="317" t="s">
        <v>1150</v>
      </c>
      <c r="K953" s="34" t="str">
        <f>+K691</f>
        <v>Usado</v>
      </c>
      <c r="L953" s="129">
        <v>2</v>
      </c>
      <c r="M953" s="129"/>
      <c r="N953" s="129"/>
      <c r="O953" s="34" t="str">
        <f>+C952</f>
        <v>HABITACION 105</v>
      </c>
      <c r="P953" s="129"/>
      <c r="W953" s="196">
        <v>10000</v>
      </c>
      <c r="X953" s="197">
        <f t="shared" ref="X953:X959" si="125">+W953*L953</f>
        <v>20000</v>
      </c>
      <c r="Y953" s="285"/>
      <c r="Z953"/>
      <c r="AA953"/>
      <c r="AB953"/>
      <c r="AC953" s="66"/>
    </row>
    <row r="954" spans="1:29" s="35" customFormat="1">
      <c r="A954"/>
      <c r="C954" s="38" t="s">
        <v>2173</v>
      </c>
      <c r="D954" s="36" t="s">
        <v>60</v>
      </c>
      <c r="E954" s="34" t="s">
        <v>1474</v>
      </c>
      <c r="F954" s="129"/>
      <c r="G954" s="129"/>
      <c r="H954" s="129"/>
      <c r="I954" s="129"/>
      <c r="J954" s="317" t="s">
        <v>1206</v>
      </c>
      <c r="K954" s="34" t="s">
        <v>595</v>
      </c>
      <c r="L954" s="129">
        <v>2</v>
      </c>
      <c r="M954" s="129"/>
      <c r="N954" s="129"/>
      <c r="O954" s="34" t="str">
        <f>+C952</f>
        <v>HABITACION 105</v>
      </c>
      <c r="P954" s="129"/>
      <c r="W954" s="196">
        <v>3000</v>
      </c>
      <c r="X954" s="197">
        <f t="shared" si="125"/>
        <v>6000</v>
      </c>
      <c r="Y954" s="285"/>
      <c r="Z954"/>
      <c r="AA954"/>
      <c r="AB954"/>
      <c r="AC954" s="66"/>
    </row>
    <row r="955" spans="1:29" s="35" customFormat="1">
      <c r="A955"/>
      <c r="C955" s="38" t="s">
        <v>2174</v>
      </c>
      <c r="D955" s="36" t="str">
        <f>+D953</f>
        <v>4.1.1.4.01</v>
      </c>
      <c r="E955" s="34" t="s">
        <v>1475</v>
      </c>
      <c r="F955" s="129"/>
      <c r="G955" s="129"/>
      <c r="H955" s="129"/>
      <c r="I955" s="129"/>
      <c r="J955" s="317" t="str">
        <f>+J953</f>
        <v>AZUL</v>
      </c>
      <c r="K955" s="34" t="str">
        <f>+K953</f>
        <v>Usado</v>
      </c>
      <c r="L955" s="129">
        <v>2</v>
      </c>
      <c r="M955" s="129"/>
      <c r="N955" s="129"/>
      <c r="O955" s="34" t="str">
        <f>+O953</f>
        <v>HABITACION 105</v>
      </c>
      <c r="P955" s="129"/>
      <c r="W955" s="196">
        <v>3500</v>
      </c>
      <c r="X955" s="197">
        <f t="shared" si="125"/>
        <v>7000</v>
      </c>
      <c r="Y955" s="285"/>
      <c r="Z955"/>
      <c r="AA955"/>
      <c r="AB955"/>
      <c r="AC955" s="66"/>
    </row>
    <row r="956" spans="1:29" s="35" customFormat="1">
      <c r="A956"/>
      <c r="C956" s="38" t="s">
        <v>2175</v>
      </c>
      <c r="D956" s="36" t="str">
        <f>+D954</f>
        <v>4.1.1.4.01</v>
      </c>
      <c r="E956" s="34" t="s">
        <v>1476</v>
      </c>
      <c r="F956" s="129"/>
      <c r="G956" s="129"/>
      <c r="H956" s="129"/>
      <c r="I956" s="129"/>
      <c r="J956" s="317" t="str">
        <f>+J955</f>
        <v>AZUL</v>
      </c>
      <c r="K956" s="34" t="str">
        <f>+K954</f>
        <v>Usado</v>
      </c>
      <c r="L956" s="129">
        <v>2</v>
      </c>
      <c r="M956" s="129"/>
      <c r="N956" s="129"/>
      <c r="O956" s="34" t="str">
        <f>+O953</f>
        <v>HABITACION 105</v>
      </c>
      <c r="P956" s="129"/>
      <c r="W956" s="196">
        <v>3500</v>
      </c>
      <c r="X956" s="197">
        <f t="shared" si="125"/>
        <v>7000</v>
      </c>
      <c r="Y956" s="285"/>
      <c r="Z956"/>
      <c r="AA956"/>
      <c r="AB956"/>
      <c r="AC956" s="66"/>
    </row>
    <row r="957" spans="1:29" s="35" customFormat="1">
      <c r="A957"/>
      <c r="C957" s="38" t="s">
        <v>2176</v>
      </c>
      <c r="D957" s="36" t="str">
        <f>+D955</f>
        <v>4.1.1.4.01</v>
      </c>
      <c r="E957" s="34" t="s">
        <v>1477</v>
      </c>
      <c r="F957" s="129"/>
      <c r="G957" s="129"/>
      <c r="H957" s="129"/>
      <c r="I957" s="129"/>
      <c r="J957" s="317" t="str">
        <f>+J955</f>
        <v>AZUL</v>
      </c>
      <c r="K957" s="34" t="str">
        <f>+K955</f>
        <v>Usado</v>
      </c>
      <c r="L957" s="129">
        <v>2</v>
      </c>
      <c r="M957" s="129"/>
      <c r="N957" s="129"/>
      <c r="O957" s="34" t="str">
        <f>+O953</f>
        <v>HABITACION 105</v>
      </c>
      <c r="P957" s="129"/>
      <c r="W957" s="196">
        <v>4000</v>
      </c>
      <c r="X957" s="197">
        <f t="shared" si="125"/>
        <v>8000</v>
      </c>
      <c r="Y957" s="285"/>
      <c r="Z957"/>
      <c r="AA957"/>
      <c r="AB957"/>
      <c r="AC957" s="66"/>
    </row>
    <row r="958" spans="1:29" s="35" customFormat="1">
      <c r="A958"/>
      <c r="C958" s="38" t="s">
        <v>2177</v>
      </c>
      <c r="D958" s="36" t="str">
        <f>+D956</f>
        <v>4.1.1.4.01</v>
      </c>
      <c r="E958" s="34" t="s">
        <v>1478</v>
      </c>
      <c r="F958" s="129"/>
      <c r="G958" s="129"/>
      <c r="H958" s="129"/>
      <c r="I958" s="129"/>
      <c r="J958" s="317" t="str">
        <f>+J954</f>
        <v>Plateado</v>
      </c>
      <c r="K958" s="34" t="str">
        <f>+K956</f>
        <v>Usado</v>
      </c>
      <c r="L958" s="129">
        <v>2</v>
      </c>
      <c r="M958" s="129"/>
      <c r="N958" s="129"/>
      <c r="O958" s="34" t="str">
        <f>+O954</f>
        <v>HABITACION 105</v>
      </c>
      <c r="P958" s="129"/>
      <c r="W958" s="196">
        <v>2500</v>
      </c>
      <c r="X958" s="197">
        <f t="shared" si="125"/>
        <v>5000</v>
      </c>
      <c r="Y958" s="285"/>
      <c r="Z958"/>
      <c r="AA958"/>
      <c r="AB958"/>
      <c r="AC958" s="66"/>
    </row>
    <row r="959" spans="1:29" s="35" customFormat="1">
      <c r="A959"/>
      <c r="C959" s="38" t="s">
        <v>2178</v>
      </c>
      <c r="D959" s="36" t="str">
        <f>+D957</f>
        <v>4.1.1.4.01</v>
      </c>
      <c r="E959" s="34" t="s">
        <v>1479</v>
      </c>
      <c r="F959" s="129"/>
      <c r="G959" s="129"/>
      <c r="H959" s="129"/>
      <c r="I959" s="129"/>
      <c r="J959" s="317" t="s">
        <v>388</v>
      </c>
      <c r="K959" s="34" t="str">
        <f>+K957</f>
        <v>Usado</v>
      </c>
      <c r="L959" s="129">
        <v>2</v>
      </c>
      <c r="M959" s="129"/>
      <c r="N959" s="129"/>
      <c r="O959" s="34" t="str">
        <f>+O954</f>
        <v>HABITACION 105</v>
      </c>
      <c r="P959" s="129"/>
      <c r="W959" s="196">
        <v>1500</v>
      </c>
      <c r="X959" s="197">
        <f t="shared" si="125"/>
        <v>3000</v>
      </c>
      <c r="Y959" s="285"/>
      <c r="Z959"/>
      <c r="AA959"/>
      <c r="AB959"/>
      <c r="AC959" s="66"/>
    </row>
    <row r="960" spans="1:29" s="141" customFormat="1">
      <c r="A960" s="144"/>
      <c r="C960" s="375" t="s">
        <v>1803</v>
      </c>
      <c r="D960" s="375"/>
      <c r="E960" s="375"/>
      <c r="F960" s="375"/>
      <c r="G960" s="375"/>
      <c r="H960" s="375"/>
      <c r="I960" s="375"/>
      <c r="J960" s="375"/>
      <c r="K960" s="375"/>
      <c r="L960" s="375"/>
      <c r="M960" s="375"/>
      <c r="N960" s="375"/>
      <c r="O960" s="375"/>
      <c r="P960" s="375"/>
      <c r="W960" s="142"/>
      <c r="X960" s="143">
        <f t="shared" ref="X960" si="126">+L960*W960</f>
        <v>0</v>
      </c>
      <c r="Y960" s="361"/>
      <c r="Z960" s="144"/>
      <c r="AA960" s="144"/>
      <c r="AB960" s="144"/>
      <c r="AC960" s="153"/>
    </row>
    <row r="961" spans="1:29" s="35" customFormat="1">
      <c r="A961"/>
      <c r="C961" s="38" t="s">
        <v>2179</v>
      </c>
      <c r="D961" s="36" t="s">
        <v>60</v>
      </c>
      <c r="E961" s="34" t="s">
        <v>1473</v>
      </c>
      <c r="F961" s="129"/>
      <c r="G961" s="129"/>
      <c r="H961" s="129"/>
      <c r="I961" s="129"/>
      <c r="J961" s="317" t="s">
        <v>1150</v>
      </c>
      <c r="K961" s="34" t="str">
        <f>+K699</f>
        <v>Usado</v>
      </c>
      <c r="L961" s="129">
        <v>2</v>
      </c>
      <c r="M961" s="129"/>
      <c r="N961" s="129"/>
      <c r="O961" s="34" t="str">
        <f>+C960</f>
        <v>HABITACION 106</v>
      </c>
      <c r="P961" s="129"/>
      <c r="W961" s="196">
        <v>10000</v>
      </c>
      <c r="X961" s="197">
        <f t="shared" ref="X961:X967" si="127">+W961*L961</f>
        <v>20000</v>
      </c>
      <c r="Y961" s="285"/>
      <c r="Z961"/>
      <c r="AA961"/>
      <c r="AB961"/>
      <c r="AC961" s="66"/>
    </row>
    <row r="962" spans="1:29" s="35" customFormat="1">
      <c r="A962"/>
      <c r="C962" s="38" t="s">
        <v>2180</v>
      </c>
      <c r="D962" s="36" t="s">
        <v>60</v>
      </c>
      <c r="E962" s="34" t="s">
        <v>1474</v>
      </c>
      <c r="F962" s="129"/>
      <c r="G962" s="129"/>
      <c r="H962" s="129"/>
      <c r="I962" s="129"/>
      <c r="J962" s="317" t="s">
        <v>1206</v>
      </c>
      <c r="K962" s="34" t="s">
        <v>595</v>
      </c>
      <c r="L962" s="129">
        <v>2</v>
      </c>
      <c r="M962" s="129"/>
      <c r="N962" s="129"/>
      <c r="O962" s="34" t="str">
        <f>+C960</f>
        <v>HABITACION 106</v>
      </c>
      <c r="P962" s="129"/>
      <c r="W962" s="196">
        <v>3000</v>
      </c>
      <c r="X962" s="197">
        <f t="shared" si="127"/>
        <v>6000</v>
      </c>
      <c r="Y962" s="285"/>
      <c r="Z962"/>
      <c r="AA962"/>
      <c r="AB962"/>
      <c r="AC962" s="66"/>
    </row>
    <row r="963" spans="1:29" s="35" customFormat="1">
      <c r="A963"/>
      <c r="C963" s="38" t="s">
        <v>2181</v>
      </c>
      <c r="D963" s="36" t="str">
        <f>+D961</f>
        <v>4.1.1.4.01</v>
      </c>
      <c r="E963" s="34" t="s">
        <v>1475</v>
      </c>
      <c r="F963" s="129"/>
      <c r="G963" s="129"/>
      <c r="H963" s="129"/>
      <c r="I963" s="129"/>
      <c r="J963" s="317" t="str">
        <f>+J961</f>
        <v>AZUL</v>
      </c>
      <c r="K963" s="34" t="str">
        <f>+K961</f>
        <v>Usado</v>
      </c>
      <c r="L963" s="129">
        <v>2</v>
      </c>
      <c r="M963" s="129"/>
      <c r="N963" s="129"/>
      <c r="O963" s="34" t="str">
        <f>+O961</f>
        <v>HABITACION 106</v>
      </c>
      <c r="P963" s="129"/>
      <c r="W963" s="196">
        <v>3500</v>
      </c>
      <c r="X963" s="197">
        <f t="shared" si="127"/>
        <v>7000</v>
      </c>
      <c r="Y963" s="285"/>
      <c r="Z963"/>
      <c r="AA963"/>
      <c r="AB963"/>
      <c r="AC963" s="66"/>
    </row>
    <row r="964" spans="1:29" s="35" customFormat="1">
      <c r="A964"/>
      <c r="C964" s="38" t="s">
        <v>2182</v>
      </c>
      <c r="D964" s="36" t="str">
        <f>+D962</f>
        <v>4.1.1.4.01</v>
      </c>
      <c r="E964" s="34" t="s">
        <v>1476</v>
      </c>
      <c r="F964" s="129"/>
      <c r="G964" s="129"/>
      <c r="H964" s="129"/>
      <c r="I964" s="129"/>
      <c r="J964" s="317" t="str">
        <f>+J963</f>
        <v>AZUL</v>
      </c>
      <c r="K964" s="34" t="str">
        <f>+K962</f>
        <v>Usado</v>
      </c>
      <c r="L964" s="129">
        <v>2</v>
      </c>
      <c r="M964" s="129"/>
      <c r="N964" s="129"/>
      <c r="O964" s="34" t="str">
        <f>+O961</f>
        <v>HABITACION 106</v>
      </c>
      <c r="P964" s="129"/>
      <c r="W964" s="196">
        <v>3500</v>
      </c>
      <c r="X964" s="197">
        <f t="shared" si="127"/>
        <v>7000</v>
      </c>
      <c r="Y964" s="285"/>
      <c r="Z964"/>
      <c r="AA964"/>
      <c r="AB964"/>
      <c r="AC964" s="66"/>
    </row>
    <row r="965" spans="1:29" s="35" customFormat="1">
      <c r="A965"/>
      <c r="C965" s="38" t="s">
        <v>2183</v>
      </c>
      <c r="D965" s="36" t="str">
        <f>+D963</f>
        <v>4.1.1.4.01</v>
      </c>
      <c r="E965" s="34" t="s">
        <v>1477</v>
      </c>
      <c r="F965" s="129"/>
      <c r="G965" s="129"/>
      <c r="H965" s="129"/>
      <c r="I965" s="129"/>
      <c r="J965" s="317" t="str">
        <f>+J963</f>
        <v>AZUL</v>
      </c>
      <c r="K965" s="34" t="str">
        <f>+K963</f>
        <v>Usado</v>
      </c>
      <c r="L965" s="129">
        <v>2</v>
      </c>
      <c r="M965" s="129"/>
      <c r="N965" s="129"/>
      <c r="O965" s="34" t="str">
        <f>+O961</f>
        <v>HABITACION 106</v>
      </c>
      <c r="P965" s="129"/>
      <c r="W965" s="196">
        <v>4000</v>
      </c>
      <c r="X965" s="197">
        <f t="shared" si="127"/>
        <v>8000</v>
      </c>
      <c r="Y965" s="285"/>
      <c r="Z965"/>
      <c r="AA965"/>
      <c r="AB965"/>
      <c r="AC965" s="66"/>
    </row>
    <row r="966" spans="1:29" s="35" customFormat="1">
      <c r="A966"/>
      <c r="C966" s="38" t="s">
        <v>2184</v>
      </c>
      <c r="D966" s="36" t="str">
        <f>+D964</f>
        <v>4.1.1.4.01</v>
      </c>
      <c r="E966" s="34" t="s">
        <v>1478</v>
      </c>
      <c r="F966" s="129"/>
      <c r="G966" s="129"/>
      <c r="H966" s="129"/>
      <c r="I966" s="129"/>
      <c r="J966" s="317" t="str">
        <f>+J962</f>
        <v>Plateado</v>
      </c>
      <c r="K966" s="34" t="str">
        <f>+K964</f>
        <v>Usado</v>
      </c>
      <c r="L966" s="129">
        <v>2</v>
      </c>
      <c r="M966" s="129"/>
      <c r="N966" s="129"/>
      <c r="O966" s="34" t="str">
        <f>+O961</f>
        <v>HABITACION 106</v>
      </c>
      <c r="P966" s="129"/>
      <c r="W966" s="196">
        <v>2500</v>
      </c>
      <c r="X966" s="197">
        <f t="shared" si="127"/>
        <v>5000</v>
      </c>
      <c r="Y966" s="285"/>
      <c r="Z966"/>
      <c r="AA966"/>
      <c r="AB966"/>
      <c r="AC966" s="66"/>
    </row>
    <row r="967" spans="1:29" s="35" customFormat="1">
      <c r="A967"/>
      <c r="C967" s="38" t="s">
        <v>2185</v>
      </c>
      <c r="D967" s="36" t="str">
        <f>+D965</f>
        <v>4.1.1.4.01</v>
      </c>
      <c r="E967" s="34" t="s">
        <v>1479</v>
      </c>
      <c r="F967" s="129"/>
      <c r="G967" s="129"/>
      <c r="H967" s="129"/>
      <c r="I967" s="129"/>
      <c r="J967" s="317" t="s">
        <v>388</v>
      </c>
      <c r="K967" s="34" t="str">
        <f>+K965</f>
        <v>Usado</v>
      </c>
      <c r="L967" s="129">
        <v>2</v>
      </c>
      <c r="M967" s="129"/>
      <c r="N967" s="129"/>
      <c r="O967" s="34" t="str">
        <f>+O961</f>
        <v>HABITACION 106</v>
      </c>
      <c r="P967" s="129"/>
      <c r="W967" s="196">
        <v>1500</v>
      </c>
      <c r="X967" s="197">
        <f t="shared" si="127"/>
        <v>3000</v>
      </c>
      <c r="Y967" s="285"/>
      <c r="Z967"/>
      <c r="AA967"/>
      <c r="AB967"/>
      <c r="AC967" s="66"/>
    </row>
    <row r="968" spans="1:29" s="141" customFormat="1">
      <c r="A968" s="144"/>
      <c r="C968" s="375" t="s">
        <v>2424</v>
      </c>
      <c r="D968" s="375"/>
      <c r="E968" s="375"/>
      <c r="F968" s="375"/>
      <c r="G968" s="375"/>
      <c r="H968" s="375"/>
      <c r="I968" s="375"/>
      <c r="J968" s="375"/>
      <c r="K968" s="375"/>
      <c r="L968" s="375"/>
      <c r="M968" s="375"/>
      <c r="N968" s="375"/>
      <c r="O968" s="375"/>
      <c r="P968" s="375"/>
      <c r="W968" s="142"/>
      <c r="X968" s="143">
        <f t="shared" ref="X968" si="128">+L968*W968</f>
        <v>0</v>
      </c>
      <c r="Y968" s="361"/>
      <c r="Z968" s="144"/>
      <c r="AA968" s="144"/>
      <c r="AB968" s="144"/>
      <c r="AC968" s="153"/>
    </row>
    <row r="969" spans="1:29" s="35" customFormat="1">
      <c r="A969"/>
      <c r="C969" s="38" t="s">
        <v>2186</v>
      </c>
      <c r="D969" s="36" t="s">
        <v>60</v>
      </c>
      <c r="E969" s="34" t="s">
        <v>1473</v>
      </c>
      <c r="F969" s="129"/>
      <c r="G969" s="129"/>
      <c r="H969" s="129"/>
      <c r="I969" s="129"/>
      <c r="J969" s="317" t="s">
        <v>1150</v>
      </c>
      <c r="K969" s="34" t="str">
        <f>+K963</f>
        <v>Usado</v>
      </c>
      <c r="L969" s="129">
        <v>2</v>
      </c>
      <c r="M969" s="129"/>
      <c r="N969" s="129"/>
      <c r="O969" s="34" t="str">
        <f>+C968</f>
        <v>HABITACION 107</v>
      </c>
      <c r="P969" s="129"/>
      <c r="W969" s="196">
        <v>10000</v>
      </c>
      <c r="X969" s="197">
        <f t="shared" ref="X969:X975" si="129">+W969*L969</f>
        <v>20000</v>
      </c>
      <c r="Y969" s="285"/>
      <c r="Z969"/>
      <c r="AA969"/>
      <c r="AB969"/>
      <c r="AC969" s="66"/>
    </row>
    <row r="970" spans="1:29" s="35" customFormat="1">
      <c r="A970"/>
      <c r="C970" s="38" t="s">
        <v>2187</v>
      </c>
      <c r="D970" s="36" t="s">
        <v>60</v>
      </c>
      <c r="E970" s="34" t="s">
        <v>1474</v>
      </c>
      <c r="F970" s="129"/>
      <c r="G970" s="129"/>
      <c r="H970" s="129"/>
      <c r="I970" s="129"/>
      <c r="J970" s="317" t="s">
        <v>1206</v>
      </c>
      <c r="K970" s="34" t="str">
        <f>+K966</f>
        <v>Usado</v>
      </c>
      <c r="L970" s="129">
        <v>2</v>
      </c>
      <c r="M970" s="129"/>
      <c r="N970" s="129"/>
      <c r="O970" s="34" t="str">
        <f>+C968</f>
        <v>HABITACION 107</v>
      </c>
      <c r="P970" s="129"/>
      <c r="W970" s="196">
        <v>3000</v>
      </c>
      <c r="X970" s="197">
        <f t="shared" si="129"/>
        <v>6000</v>
      </c>
      <c r="Y970" s="285"/>
      <c r="Z970"/>
      <c r="AA970"/>
      <c r="AB970"/>
      <c r="AC970" s="66"/>
    </row>
    <row r="971" spans="1:29" s="35" customFormat="1">
      <c r="A971"/>
      <c r="C971" s="38" t="s">
        <v>2188</v>
      </c>
      <c r="D971" s="36" t="str">
        <f>+D969</f>
        <v>4.1.1.4.01</v>
      </c>
      <c r="E971" s="34" t="s">
        <v>1475</v>
      </c>
      <c r="F971" s="129"/>
      <c r="G971" s="129"/>
      <c r="H971" s="129"/>
      <c r="I971" s="129"/>
      <c r="J971" s="317" t="str">
        <f>+J969</f>
        <v>AZUL</v>
      </c>
      <c r="K971" s="34" t="str">
        <f>+K969</f>
        <v>Usado</v>
      </c>
      <c r="L971" s="129">
        <v>2</v>
      </c>
      <c r="M971" s="129"/>
      <c r="N971" s="129"/>
      <c r="O971" s="34" t="str">
        <f>+C968</f>
        <v>HABITACION 107</v>
      </c>
      <c r="P971" s="129"/>
      <c r="W971" s="196">
        <v>3500</v>
      </c>
      <c r="X971" s="197">
        <f t="shared" si="129"/>
        <v>7000</v>
      </c>
      <c r="Y971" s="285"/>
      <c r="Z971"/>
      <c r="AA971"/>
      <c r="AB971"/>
      <c r="AC971" s="66"/>
    </row>
    <row r="972" spans="1:29" s="35" customFormat="1">
      <c r="A972"/>
      <c r="C972" s="38" t="s">
        <v>2189</v>
      </c>
      <c r="D972" s="36" t="str">
        <f>+D970</f>
        <v>4.1.1.4.01</v>
      </c>
      <c r="E972" s="34" t="s">
        <v>1476</v>
      </c>
      <c r="F972" s="129"/>
      <c r="G972" s="129"/>
      <c r="H972" s="129"/>
      <c r="I972" s="129"/>
      <c r="J972" s="317" t="str">
        <f>+J971</f>
        <v>AZUL</v>
      </c>
      <c r="K972" s="34" t="str">
        <f>+K970</f>
        <v>Usado</v>
      </c>
      <c r="L972" s="129">
        <v>2</v>
      </c>
      <c r="M972" s="129"/>
      <c r="N972" s="129"/>
      <c r="O972" s="34" t="str">
        <f>+C968</f>
        <v>HABITACION 107</v>
      </c>
      <c r="P972" s="129"/>
      <c r="W972" s="196">
        <v>3500</v>
      </c>
      <c r="X972" s="197">
        <f t="shared" si="129"/>
        <v>7000</v>
      </c>
      <c r="Y972" s="285"/>
      <c r="Z972"/>
      <c r="AA972"/>
      <c r="AB972"/>
      <c r="AC972" s="66"/>
    </row>
    <row r="973" spans="1:29" s="35" customFormat="1">
      <c r="A973"/>
      <c r="C973" s="38" t="s">
        <v>2190</v>
      </c>
      <c r="D973" s="36" t="str">
        <f>+D971</f>
        <v>4.1.1.4.01</v>
      </c>
      <c r="E973" s="34" t="s">
        <v>1477</v>
      </c>
      <c r="F973" s="129"/>
      <c r="G973" s="129"/>
      <c r="H973" s="129"/>
      <c r="I973" s="129"/>
      <c r="J973" s="317" t="str">
        <f>+J971</f>
        <v>AZUL</v>
      </c>
      <c r="K973" s="34" t="str">
        <f>+K971</f>
        <v>Usado</v>
      </c>
      <c r="L973" s="129">
        <v>2</v>
      </c>
      <c r="M973" s="129"/>
      <c r="N973" s="129"/>
      <c r="O973" s="34" t="str">
        <f>+C968</f>
        <v>HABITACION 107</v>
      </c>
      <c r="P973" s="129"/>
      <c r="W973" s="196">
        <v>4000</v>
      </c>
      <c r="X973" s="197">
        <f t="shared" si="129"/>
        <v>8000</v>
      </c>
      <c r="Y973" s="285"/>
      <c r="Z973"/>
      <c r="AA973"/>
      <c r="AB973"/>
      <c r="AC973" s="66"/>
    </row>
    <row r="974" spans="1:29" s="35" customFormat="1">
      <c r="A974"/>
      <c r="C974" s="38" t="s">
        <v>2191</v>
      </c>
      <c r="D974" s="36" t="str">
        <f>+D972</f>
        <v>4.1.1.4.01</v>
      </c>
      <c r="E974" s="34" t="s">
        <v>1478</v>
      </c>
      <c r="F974" s="129"/>
      <c r="G974" s="129"/>
      <c r="H974" s="129"/>
      <c r="I974" s="129"/>
      <c r="J974" s="317" t="str">
        <f>+J970</f>
        <v>Plateado</v>
      </c>
      <c r="K974" s="34" t="str">
        <f>+K972</f>
        <v>Usado</v>
      </c>
      <c r="L974" s="129">
        <v>2</v>
      </c>
      <c r="M974" s="129"/>
      <c r="N974" s="129"/>
      <c r="O974" s="34" t="str">
        <f>+C968</f>
        <v>HABITACION 107</v>
      </c>
      <c r="P974" s="129"/>
      <c r="W974" s="196">
        <v>2500</v>
      </c>
      <c r="X974" s="197">
        <f t="shared" si="129"/>
        <v>5000</v>
      </c>
      <c r="Y974" s="285"/>
      <c r="Z974"/>
      <c r="AA974"/>
      <c r="AB974"/>
      <c r="AC974" s="66"/>
    </row>
    <row r="975" spans="1:29" s="35" customFormat="1">
      <c r="A975"/>
      <c r="C975" s="38" t="s">
        <v>2192</v>
      </c>
      <c r="D975" s="36" t="str">
        <f>+D973</f>
        <v>4.1.1.4.01</v>
      </c>
      <c r="E975" s="34" t="s">
        <v>1479</v>
      </c>
      <c r="F975" s="129"/>
      <c r="G975" s="129"/>
      <c r="H975" s="129"/>
      <c r="I975" s="129"/>
      <c r="J975" s="317" t="s">
        <v>388</v>
      </c>
      <c r="K975" s="34" t="str">
        <f>+K973</f>
        <v>Usado</v>
      </c>
      <c r="L975" s="129">
        <v>2</v>
      </c>
      <c r="M975" s="129"/>
      <c r="N975" s="129"/>
      <c r="O975" s="34" t="str">
        <f>+C968</f>
        <v>HABITACION 107</v>
      </c>
      <c r="P975" s="129"/>
      <c r="W975" s="196">
        <v>1500</v>
      </c>
      <c r="X975" s="197">
        <f t="shared" si="129"/>
        <v>3000</v>
      </c>
      <c r="Y975" s="285"/>
      <c r="Z975"/>
      <c r="AA975"/>
      <c r="AB975"/>
      <c r="AC975" s="66"/>
    </row>
    <row r="976" spans="1:29" s="141" customFormat="1">
      <c r="A976" s="144"/>
      <c r="C976" s="375" t="s">
        <v>2425</v>
      </c>
      <c r="D976" s="375"/>
      <c r="E976" s="375"/>
      <c r="F976" s="375"/>
      <c r="G976" s="375"/>
      <c r="H976" s="375"/>
      <c r="I976" s="375"/>
      <c r="J976" s="375"/>
      <c r="K976" s="375"/>
      <c r="L976" s="375"/>
      <c r="M976" s="375"/>
      <c r="N976" s="375"/>
      <c r="O976" s="375"/>
      <c r="P976" s="375"/>
      <c r="W976" s="142"/>
      <c r="X976" s="143">
        <f t="shared" ref="X976" si="130">+L976*W976</f>
        <v>0</v>
      </c>
      <c r="Y976" s="361"/>
      <c r="Z976" s="144"/>
      <c r="AA976" s="144"/>
      <c r="AB976" s="144"/>
      <c r="AC976" s="153"/>
    </row>
    <row r="977" spans="1:29" s="35" customFormat="1">
      <c r="A977"/>
      <c r="C977" s="38" t="s">
        <v>2193</v>
      </c>
      <c r="D977" s="36" t="s">
        <v>60</v>
      </c>
      <c r="E977" s="34" t="s">
        <v>1473</v>
      </c>
      <c r="F977" s="129"/>
      <c r="G977" s="129"/>
      <c r="H977" s="129"/>
      <c r="I977" s="129"/>
      <c r="J977" s="317" t="s">
        <v>1150</v>
      </c>
      <c r="K977" s="34" t="str">
        <f>+K715</f>
        <v>NUEVO</v>
      </c>
      <c r="L977" s="129">
        <v>2</v>
      </c>
      <c r="M977" s="129"/>
      <c r="N977" s="129"/>
      <c r="O977" s="34" t="str">
        <f>+C976</f>
        <v>HABITACION 108</v>
      </c>
      <c r="P977" s="129"/>
      <c r="W977" s="196">
        <v>10000</v>
      </c>
      <c r="X977" s="197">
        <f t="shared" ref="X977:X983" si="131">+W977*L977</f>
        <v>20000</v>
      </c>
      <c r="Y977" s="285"/>
      <c r="Z977"/>
      <c r="AA977"/>
      <c r="AB977"/>
      <c r="AC977" s="66"/>
    </row>
    <row r="978" spans="1:29" s="35" customFormat="1">
      <c r="A978"/>
      <c r="C978" s="38" t="s">
        <v>2194</v>
      </c>
      <c r="D978" s="36" t="s">
        <v>60</v>
      </c>
      <c r="E978" s="34" t="s">
        <v>1474</v>
      </c>
      <c r="F978" s="129"/>
      <c r="G978" s="129"/>
      <c r="H978" s="129"/>
      <c r="I978" s="129"/>
      <c r="J978" s="317" t="s">
        <v>1206</v>
      </c>
      <c r="K978" s="34" t="s">
        <v>595</v>
      </c>
      <c r="L978" s="129">
        <v>2</v>
      </c>
      <c r="M978" s="129"/>
      <c r="N978" s="129"/>
      <c r="O978" s="34" t="str">
        <f>+C976</f>
        <v>HABITACION 108</v>
      </c>
      <c r="P978" s="129"/>
      <c r="W978" s="196">
        <v>3000</v>
      </c>
      <c r="X978" s="197">
        <f t="shared" si="131"/>
        <v>6000</v>
      </c>
      <c r="Y978" s="285"/>
      <c r="Z978"/>
      <c r="AA978"/>
      <c r="AB978"/>
      <c r="AC978" s="66"/>
    </row>
    <row r="979" spans="1:29" s="35" customFormat="1">
      <c r="A979"/>
      <c r="C979" s="38" t="s">
        <v>2195</v>
      </c>
      <c r="D979" s="36" t="str">
        <f>+D977</f>
        <v>4.1.1.4.01</v>
      </c>
      <c r="E979" s="34" t="s">
        <v>1475</v>
      </c>
      <c r="F979" s="129"/>
      <c r="G979" s="129"/>
      <c r="H979" s="129"/>
      <c r="I979" s="129"/>
      <c r="J979" s="317" t="str">
        <f>+J977</f>
        <v>AZUL</v>
      </c>
      <c r="K979" s="34" t="str">
        <f>+K977</f>
        <v>NUEVO</v>
      </c>
      <c r="L979" s="129">
        <v>2</v>
      </c>
      <c r="M979" s="129"/>
      <c r="N979" s="129"/>
      <c r="O979" s="34" t="str">
        <f>+C976</f>
        <v>HABITACION 108</v>
      </c>
      <c r="P979" s="129"/>
      <c r="W979" s="196">
        <v>3500</v>
      </c>
      <c r="X979" s="197">
        <f t="shared" si="131"/>
        <v>7000</v>
      </c>
      <c r="Y979" s="285"/>
      <c r="Z979"/>
      <c r="AA979"/>
      <c r="AB979"/>
      <c r="AC979" s="66"/>
    </row>
    <row r="980" spans="1:29" s="35" customFormat="1">
      <c r="A980"/>
      <c r="C980" s="38" t="s">
        <v>2196</v>
      </c>
      <c r="D980" s="36" t="str">
        <f>+D978</f>
        <v>4.1.1.4.01</v>
      </c>
      <c r="E980" s="34" t="s">
        <v>1476</v>
      </c>
      <c r="F980" s="129"/>
      <c r="G980" s="129"/>
      <c r="H980" s="129"/>
      <c r="I980" s="129"/>
      <c r="J980" s="317" t="str">
        <f>+J979</f>
        <v>AZUL</v>
      </c>
      <c r="K980" s="34" t="str">
        <f>+K978</f>
        <v>Usado</v>
      </c>
      <c r="L980" s="129">
        <v>2</v>
      </c>
      <c r="M980" s="129"/>
      <c r="N980" s="129"/>
      <c r="O980" s="34" t="str">
        <f>+C976</f>
        <v>HABITACION 108</v>
      </c>
      <c r="P980" s="129"/>
      <c r="W980" s="196">
        <v>3500</v>
      </c>
      <c r="X980" s="197">
        <f t="shared" si="131"/>
        <v>7000</v>
      </c>
      <c r="Y980" s="285"/>
      <c r="Z980"/>
      <c r="AA980"/>
      <c r="AB980"/>
      <c r="AC980" s="66"/>
    </row>
    <row r="981" spans="1:29" s="35" customFormat="1">
      <c r="A981"/>
      <c r="C981" s="38" t="s">
        <v>2197</v>
      </c>
      <c r="D981" s="36" t="str">
        <f>+D979</f>
        <v>4.1.1.4.01</v>
      </c>
      <c r="E981" s="34" t="s">
        <v>1477</v>
      </c>
      <c r="F981" s="129"/>
      <c r="G981" s="129"/>
      <c r="H981" s="129"/>
      <c r="I981" s="129"/>
      <c r="J981" s="317" t="str">
        <f>+J979</f>
        <v>AZUL</v>
      </c>
      <c r="K981" s="34" t="str">
        <f>+K979</f>
        <v>NUEVO</v>
      </c>
      <c r="L981" s="129">
        <v>2</v>
      </c>
      <c r="M981" s="129"/>
      <c r="N981" s="129"/>
      <c r="O981" s="34" t="str">
        <f>+C976</f>
        <v>HABITACION 108</v>
      </c>
      <c r="P981" s="129"/>
      <c r="W981" s="196">
        <v>4000</v>
      </c>
      <c r="X981" s="197">
        <f t="shared" si="131"/>
        <v>8000</v>
      </c>
      <c r="Y981" s="285"/>
      <c r="Z981"/>
      <c r="AA981"/>
      <c r="AB981"/>
      <c r="AC981" s="66"/>
    </row>
    <row r="982" spans="1:29" s="35" customFormat="1">
      <c r="A982"/>
      <c r="C982" s="38" t="s">
        <v>2198</v>
      </c>
      <c r="D982" s="36" t="str">
        <f>+D980</f>
        <v>4.1.1.4.01</v>
      </c>
      <c r="E982" s="34" t="s">
        <v>1478</v>
      </c>
      <c r="F982" s="129"/>
      <c r="G982" s="129"/>
      <c r="H982" s="129"/>
      <c r="I982" s="129"/>
      <c r="J982" s="317" t="str">
        <f>+J978</f>
        <v>Plateado</v>
      </c>
      <c r="K982" s="34" t="str">
        <f>+K980</f>
        <v>Usado</v>
      </c>
      <c r="L982" s="129">
        <v>2</v>
      </c>
      <c r="M982" s="129"/>
      <c r="N982" s="129"/>
      <c r="O982" s="34" t="str">
        <f>+C976</f>
        <v>HABITACION 108</v>
      </c>
      <c r="P982" s="129"/>
      <c r="W982" s="196">
        <v>2500</v>
      </c>
      <c r="X982" s="197">
        <f t="shared" si="131"/>
        <v>5000</v>
      </c>
      <c r="Y982" s="285"/>
      <c r="Z982"/>
      <c r="AA982"/>
      <c r="AB982"/>
      <c r="AC982" s="66"/>
    </row>
    <row r="983" spans="1:29" s="35" customFormat="1">
      <c r="A983"/>
      <c r="C983" s="38" t="s">
        <v>2199</v>
      </c>
      <c r="D983" s="36" t="str">
        <f>+D981</f>
        <v>4.1.1.4.01</v>
      </c>
      <c r="E983" s="34" t="s">
        <v>1479</v>
      </c>
      <c r="F983" s="129"/>
      <c r="G983" s="129"/>
      <c r="H983" s="129"/>
      <c r="I983" s="129"/>
      <c r="J983" s="317" t="s">
        <v>388</v>
      </c>
      <c r="K983" s="34" t="str">
        <f>+K981</f>
        <v>NUEVO</v>
      </c>
      <c r="L983" s="129">
        <v>2</v>
      </c>
      <c r="M983" s="129"/>
      <c r="N983" s="129"/>
      <c r="O983" s="34" t="str">
        <f>+C976</f>
        <v>HABITACION 108</v>
      </c>
      <c r="P983" s="129"/>
      <c r="W983" s="196">
        <v>1500</v>
      </c>
      <c r="X983" s="197">
        <f t="shared" si="131"/>
        <v>3000</v>
      </c>
      <c r="Y983" s="285"/>
      <c r="Z983"/>
      <c r="AA983"/>
      <c r="AB983"/>
      <c r="AC983" s="66"/>
    </row>
    <row r="984" spans="1:29" s="141" customFormat="1">
      <c r="A984" s="144"/>
      <c r="C984" s="375" t="s">
        <v>2426</v>
      </c>
      <c r="D984" s="375"/>
      <c r="E984" s="375"/>
      <c r="F984" s="375"/>
      <c r="G984" s="375"/>
      <c r="H984" s="375"/>
      <c r="I984" s="375"/>
      <c r="J984" s="375"/>
      <c r="K984" s="375"/>
      <c r="L984" s="375"/>
      <c r="M984" s="375"/>
      <c r="N984" s="375"/>
      <c r="O984" s="375"/>
      <c r="P984" s="375"/>
      <c r="W984" s="142"/>
      <c r="X984" s="143">
        <f t="shared" ref="X984" si="132">+L984*W984</f>
        <v>0</v>
      </c>
      <c r="Y984" s="361"/>
      <c r="Z984" s="144"/>
      <c r="AA984" s="144"/>
      <c r="AB984" s="144"/>
      <c r="AC984" s="153"/>
    </row>
    <row r="985" spans="1:29" s="35" customFormat="1">
      <c r="A985"/>
      <c r="C985" s="38" t="s">
        <v>2200</v>
      </c>
      <c r="D985" s="36" t="s">
        <v>60</v>
      </c>
      <c r="E985" s="34" t="s">
        <v>1473</v>
      </c>
      <c r="F985" s="129"/>
      <c r="G985" s="129"/>
      <c r="H985" s="129"/>
      <c r="I985" s="129"/>
      <c r="J985" s="317" t="s">
        <v>1150</v>
      </c>
      <c r="K985" s="34" t="str">
        <f>+K723</f>
        <v>usado</v>
      </c>
      <c r="L985" s="129">
        <v>2</v>
      </c>
      <c r="M985" s="129"/>
      <c r="N985" s="129"/>
      <c r="O985" s="34" t="str">
        <f>+C984</f>
        <v>HABITACION 109</v>
      </c>
      <c r="P985" s="129"/>
      <c r="W985" s="196">
        <v>10000</v>
      </c>
      <c r="X985" s="197">
        <f t="shared" ref="X985:X991" si="133">+W985*L985</f>
        <v>20000</v>
      </c>
      <c r="Y985" s="285"/>
      <c r="Z985"/>
      <c r="AA985"/>
      <c r="AB985"/>
      <c r="AC985" s="66"/>
    </row>
    <row r="986" spans="1:29" s="35" customFormat="1">
      <c r="A986"/>
      <c r="C986" s="38" t="s">
        <v>2201</v>
      </c>
      <c r="D986" s="36" t="s">
        <v>60</v>
      </c>
      <c r="E986" s="34" t="s">
        <v>1474</v>
      </c>
      <c r="F986" s="129"/>
      <c r="G986" s="129"/>
      <c r="H986" s="129"/>
      <c r="I986" s="129"/>
      <c r="J986" s="317" t="s">
        <v>1206</v>
      </c>
      <c r="K986" s="34" t="s">
        <v>595</v>
      </c>
      <c r="L986" s="129">
        <v>2</v>
      </c>
      <c r="M986" s="129"/>
      <c r="N986" s="129"/>
      <c r="O986" s="34" t="str">
        <f>+C984</f>
        <v>HABITACION 109</v>
      </c>
      <c r="P986" s="129"/>
      <c r="W986" s="196">
        <v>3000</v>
      </c>
      <c r="X986" s="197">
        <f t="shared" si="133"/>
        <v>6000</v>
      </c>
      <c r="Y986" s="285"/>
      <c r="Z986"/>
      <c r="AA986"/>
      <c r="AB986"/>
      <c r="AC986" s="66"/>
    </row>
    <row r="987" spans="1:29" s="35" customFormat="1">
      <c r="A987"/>
      <c r="C987" s="38" t="s">
        <v>2202</v>
      </c>
      <c r="D987" s="36" t="str">
        <f>+D985</f>
        <v>4.1.1.4.01</v>
      </c>
      <c r="E987" s="34" t="s">
        <v>1475</v>
      </c>
      <c r="F987" s="129"/>
      <c r="G987" s="129"/>
      <c r="H987" s="129"/>
      <c r="I987" s="129"/>
      <c r="J987" s="317" t="str">
        <f>+J985</f>
        <v>AZUL</v>
      </c>
      <c r="K987" s="34" t="str">
        <f>+K985</f>
        <v>usado</v>
      </c>
      <c r="L987" s="129">
        <v>2</v>
      </c>
      <c r="M987" s="129"/>
      <c r="N987" s="129"/>
      <c r="O987" s="34" t="str">
        <f>+C984</f>
        <v>HABITACION 109</v>
      </c>
      <c r="P987" s="129"/>
      <c r="W987" s="196">
        <v>3500</v>
      </c>
      <c r="X987" s="197">
        <f t="shared" si="133"/>
        <v>7000</v>
      </c>
      <c r="Y987" s="285"/>
      <c r="Z987"/>
      <c r="AA987"/>
      <c r="AB987"/>
      <c r="AC987" s="66"/>
    </row>
    <row r="988" spans="1:29" s="35" customFormat="1">
      <c r="A988"/>
      <c r="C988" s="38" t="s">
        <v>2203</v>
      </c>
      <c r="D988" s="36" t="str">
        <f>+D986</f>
        <v>4.1.1.4.01</v>
      </c>
      <c r="E988" s="34" t="s">
        <v>1476</v>
      </c>
      <c r="F988" s="129"/>
      <c r="G988" s="129"/>
      <c r="H988" s="129"/>
      <c r="I988" s="129"/>
      <c r="J988" s="317" t="str">
        <f>+J987</f>
        <v>AZUL</v>
      </c>
      <c r="K988" s="34" t="str">
        <f>+K986</f>
        <v>Usado</v>
      </c>
      <c r="L988" s="129">
        <v>2</v>
      </c>
      <c r="M988" s="129"/>
      <c r="N988" s="129"/>
      <c r="O988" s="34" t="str">
        <f>+C984</f>
        <v>HABITACION 109</v>
      </c>
      <c r="P988" s="129"/>
      <c r="W988" s="196">
        <v>3500</v>
      </c>
      <c r="X988" s="197">
        <f t="shared" si="133"/>
        <v>7000</v>
      </c>
      <c r="Y988" s="285"/>
      <c r="Z988"/>
      <c r="AA988"/>
      <c r="AB988"/>
      <c r="AC988" s="66"/>
    </row>
    <row r="989" spans="1:29" s="35" customFormat="1">
      <c r="A989"/>
      <c r="C989" s="38" t="s">
        <v>2204</v>
      </c>
      <c r="D989" s="36" t="str">
        <f>+D987</f>
        <v>4.1.1.4.01</v>
      </c>
      <c r="E989" s="34" t="s">
        <v>1477</v>
      </c>
      <c r="F989" s="129"/>
      <c r="G989" s="129"/>
      <c r="H989" s="129"/>
      <c r="I989" s="129"/>
      <c r="J989" s="317" t="str">
        <f>+J987</f>
        <v>AZUL</v>
      </c>
      <c r="K989" s="34" t="str">
        <f>+K987</f>
        <v>usado</v>
      </c>
      <c r="L989" s="129">
        <v>2</v>
      </c>
      <c r="M989" s="129"/>
      <c r="N989" s="129"/>
      <c r="O989" s="34" t="str">
        <f>+C984</f>
        <v>HABITACION 109</v>
      </c>
      <c r="P989" s="129"/>
      <c r="W989" s="196">
        <v>4000</v>
      </c>
      <c r="X989" s="197">
        <f t="shared" si="133"/>
        <v>8000</v>
      </c>
      <c r="Y989" s="285"/>
      <c r="Z989"/>
      <c r="AA989"/>
      <c r="AB989"/>
      <c r="AC989" s="66"/>
    </row>
    <row r="990" spans="1:29" s="35" customFormat="1">
      <c r="A990"/>
      <c r="C990" s="38" t="s">
        <v>2205</v>
      </c>
      <c r="D990" s="36" t="str">
        <f>+D988</f>
        <v>4.1.1.4.01</v>
      </c>
      <c r="E990" s="34" t="s">
        <v>1478</v>
      </c>
      <c r="F990" s="129"/>
      <c r="G990" s="129"/>
      <c r="H990" s="129"/>
      <c r="I990" s="129"/>
      <c r="J990" s="317" t="str">
        <f>+J986</f>
        <v>Plateado</v>
      </c>
      <c r="K990" s="34" t="str">
        <f>+K988</f>
        <v>Usado</v>
      </c>
      <c r="L990" s="129">
        <v>2</v>
      </c>
      <c r="M990" s="129"/>
      <c r="N990" s="129"/>
      <c r="O990" s="34" t="str">
        <f>+C984</f>
        <v>HABITACION 109</v>
      </c>
      <c r="P990" s="129"/>
      <c r="W990" s="196">
        <v>2500</v>
      </c>
      <c r="X990" s="197">
        <f t="shared" si="133"/>
        <v>5000</v>
      </c>
      <c r="Y990" s="285"/>
      <c r="Z990"/>
      <c r="AA990"/>
      <c r="AB990"/>
      <c r="AC990" s="66"/>
    </row>
    <row r="991" spans="1:29" s="35" customFormat="1">
      <c r="A991"/>
      <c r="C991" s="38" t="s">
        <v>2206</v>
      </c>
      <c r="D991" s="36" t="str">
        <f>+D989</f>
        <v>4.1.1.4.01</v>
      </c>
      <c r="E991" s="34" t="s">
        <v>1479</v>
      </c>
      <c r="F991" s="129"/>
      <c r="G991" s="129"/>
      <c r="H991" s="129"/>
      <c r="I991" s="129"/>
      <c r="J991" s="317" t="s">
        <v>388</v>
      </c>
      <c r="K991" s="34" t="str">
        <f>+K989</f>
        <v>usado</v>
      </c>
      <c r="L991" s="129">
        <v>2</v>
      </c>
      <c r="M991" s="129"/>
      <c r="N991" s="129"/>
      <c r="O991" s="34" t="str">
        <f>+C984</f>
        <v>HABITACION 109</v>
      </c>
      <c r="P991" s="129"/>
      <c r="W991" s="196">
        <v>1500</v>
      </c>
      <c r="X991" s="197">
        <f t="shared" si="133"/>
        <v>3000</v>
      </c>
      <c r="Y991" s="285"/>
      <c r="Z991"/>
      <c r="AA991"/>
      <c r="AB991"/>
      <c r="AC991" s="66"/>
    </row>
    <row r="992" spans="1:29" s="141" customFormat="1">
      <c r="A992" s="144"/>
      <c r="C992" s="375" t="s">
        <v>2427</v>
      </c>
      <c r="D992" s="375"/>
      <c r="E992" s="375"/>
      <c r="F992" s="375"/>
      <c r="G992" s="375"/>
      <c r="H992" s="375"/>
      <c r="I992" s="375"/>
      <c r="J992" s="375"/>
      <c r="K992" s="375"/>
      <c r="L992" s="375"/>
      <c r="M992" s="375"/>
      <c r="N992" s="375"/>
      <c r="O992" s="375"/>
      <c r="P992" s="375"/>
      <c r="W992" s="142"/>
      <c r="X992" s="143">
        <f t="shared" ref="X992" si="134">+L992*W992</f>
        <v>0</v>
      </c>
      <c r="Y992" s="361"/>
      <c r="Z992" s="144"/>
      <c r="AA992" s="144"/>
      <c r="AB992" s="144"/>
      <c r="AC992" s="153"/>
    </row>
    <row r="993" spans="1:29" s="35" customFormat="1">
      <c r="A993"/>
      <c r="C993" s="38" t="s">
        <v>2207</v>
      </c>
      <c r="D993" s="36" t="s">
        <v>60</v>
      </c>
      <c r="E993" s="34" t="s">
        <v>1473</v>
      </c>
      <c r="F993" s="129"/>
      <c r="G993" s="129"/>
      <c r="H993" s="129"/>
      <c r="I993" s="129"/>
      <c r="J993" s="317" t="s">
        <v>1150</v>
      </c>
      <c r="K993" s="34">
        <f>+K731</f>
        <v>0</v>
      </c>
      <c r="L993" s="129">
        <v>2</v>
      </c>
      <c r="M993" s="129"/>
      <c r="N993" s="129"/>
      <c r="O993" s="34" t="str">
        <f>+C992</f>
        <v>HABITACION 110</v>
      </c>
      <c r="P993" s="129"/>
      <c r="W993" s="196">
        <v>10000</v>
      </c>
      <c r="X993" s="197">
        <f t="shared" ref="X993:X999" si="135">+W993*L993</f>
        <v>20000</v>
      </c>
      <c r="Y993" s="285"/>
      <c r="Z993"/>
      <c r="AA993"/>
      <c r="AB993"/>
      <c r="AC993" s="66"/>
    </row>
    <row r="994" spans="1:29" s="35" customFormat="1">
      <c r="A994"/>
      <c r="C994" s="38" t="s">
        <v>2208</v>
      </c>
      <c r="D994" s="36" t="s">
        <v>60</v>
      </c>
      <c r="E994" s="34" t="s">
        <v>1474</v>
      </c>
      <c r="F994" s="129"/>
      <c r="G994" s="129"/>
      <c r="H994" s="129"/>
      <c r="I994" s="129"/>
      <c r="J994" s="317" t="s">
        <v>1206</v>
      </c>
      <c r="K994" s="34" t="s">
        <v>595</v>
      </c>
      <c r="L994" s="129">
        <v>2</v>
      </c>
      <c r="M994" s="129"/>
      <c r="N994" s="129"/>
      <c r="O994" s="34" t="str">
        <f>+C992</f>
        <v>HABITACION 110</v>
      </c>
      <c r="P994" s="129"/>
      <c r="W994" s="196">
        <v>3000</v>
      </c>
      <c r="X994" s="197">
        <f t="shared" si="135"/>
        <v>6000</v>
      </c>
      <c r="Y994" s="285"/>
      <c r="Z994"/>
      <c r="AA994"/>
      <c r="AB994"/>
      <c r="AC994" s="66"/>
    </row>
    <row r="995" spans="1:29" s="35" customFormat="1">
      <c r="A995"/>
      <c r="C995" s="38" t="s">
        <v>2209</v>
      </c>
      <c r="D995" s="36" t="str">
        <f>+D993</f>
        <v>4.1.1.4.01</v>
      </c>
      <c r="E995" s="34" t="s">
        <v>1475</v>
      </c>
      <c r="F995" s="129"/>
      <c r="G995" s="129"/>
      <c r="H995" s="129"/>
      <c r="I995" s="129"/>
      <c r="J995" s="317" t="str">
        <f>+J993</f>
        <v>AZUL</v>
      </c>
      <c r="K995" s="34">
        <f>+K993</f>
        <v>0</v>
      </c>
      <c r="L995" s="129">
        <v>2</v>
      </c>
      <c r="M995" s="129"/>
      <c r="N995" s="129"/>
      <c r="O995" s="34" t="str">
        <f>+C992</f>
        <v>HABITACION 110</v>
      </c>
      <c r="P995" s="129"/>
      <c r="W995" s="196">
        <v>3500</v>
      </c>
      <c r="X995" s="197">
        <f t="shared" si="135"/>
        <v>7000</v>
      </c>
      <c r="Y995" s="285"/>
      <c r="Z995"/>
      <c r="AA995"/>
      <c r="AB995"/>
      <c r="AC995" s="66"/>
    </row>
    <row r="996" spans="1:29" s="35" customFormat="1">
      <c r="A996"/>
      <c r="C996" s="38" t="s">
        <v>2210</v>
      </c>
      <c r="D996" s="36" t="str">
        <f>+D994</f>
        <v>4.1.1.4.01</v>
      </c>
      <c r="E996" s="34" t="s">
        <v>1476</v>
      </c>
      <c r="F996" s="129"/>
      <c r="G996" s="129"/>
      <c r="H996" s="129"/>
      <c r="I996" s="129"/>
      <c r="J996" s="317" t="str">
        <f>+J995</f>
        <v>AZUL</v>
      </c>
      <c r="K996" s="34" t="str">
        <f>+K994</f>
        <v>Usado</v>
      </c>
      <c r="L996" s="129">
        <v>2</v>
      </c>
      <c r="M996" s="129"/>
      <c r="N996" s="129"/>
      <c r="O996" s="34" t="str">
        <f>+C992</f>
        <v>HABITACION 110</v>
      </c>
      <c r="P996" s="129"/>
      <c r="W996" s="196">
        <v>3500</v>
      </c>
      <c r="X996" s="197">
        <f t="shared" si="135"/>
        <v>7000</v>
      </c>
      <c r="Y996" s="285"/>
      <c r="Z996"/>
      <c r="AA996"/>
      <c r="AB996"/>
      <c r="AC996" s="66"/>
    </row>
    <row r="997" spans="1:29" s="35" customFormat="1">
      <c r="A997"/>
      <c r="C997" s="38" t="s">
        <v>2211</v>
      </c>
      <c r="D997" s="36" t="str">
        <f>+D995</f>
        <v>4.1.1.4.01</v>
      </c>
      <c r="E997" s="34" t="s">
        <v>1477</v>
      </c>
      <c r="F997" s="129"/>
      <c r="G997" s="129"/>
      <c r="H997" s="129"/>
      <c r="I997" s="129"/>
      <c r="J997" s="317" t="str">
        <f>+J995</f>
        <v>AZUL</v>
      </c>
      <c r="K997" s="34">
        <f>+K995</f>
        <v>0</v>
      </c>
      <c r="L997" s="129">
        <v>2</v>
      </c>
      <c r="M997" s="129"/>
      <c r="N997" s="129"/>
      <c r="O997" s="34" t="str">
        <f>+C992</f>
        <v>HABITACION 110</v>
      </c>
      <c r="P997" s="129"/>
      <c r="W997" s="196">
        <v>4000</v>
      </c>
      <c r="X997" s="197">
        <f t="shared" si="135"/>
        <v>8000</v>
      </c>
      <c r="Y997" s="285"/>
      <c r="Z997"/>
      <c r="AA997"/>
      <c r="AB997"/>
      <c r="AC997" s="66"/>
    </row>
    <row r="998" spans="1:29" s="35" customFormat="1">
      <c r="A998"/>
      <c r="C998" s="38" t="s">
        <v>2212</v>
      </c>
      <c r="D998" s="36" t="str">
        <f>+D996</f>
        <v>4.1.1.4.01</v>
      </c>
      <c r="E998" s="34" t="s">
        <v>1478</v>
      </c>
      <c r="F998" s="129"/>
      <c r="G998" s="129"/>
      <c r="H998" s="129"/>
      <c r="I998" s="129"/>
      <c r="J998" s="317" t="str">
        <f>+J994</f>
        <v>Plateado</v>
      </c>
      <c r="K998" s="34" t="str">
        <f>+K996</f>
        <v>Usado</v>
      </c>
      <c r="L998" s="129">
        <v>2</v>
      </c>
      <c r="M998" s="129"/>
      <c r="N998" s="129"/>
      <c r="O998" s="34" t="str">
        <f>+C992</f>
        <v>HABITACION 110</v>
      </c>
      <c r="P998" s="129"/>
      <c r="W998" s="196">
        <v>2500</v>
      </c>
      <c r="X998" s="197">
        <f t="shared" si="135"/>
        <v>5000</v>
      </c>
      <c r="Y998" s="285"/>
      <c r="Z998"/>
      <c r="AA998"/>
      <c r="AB998"/>
      <c r="AC998" s="66"/>
    </row>
    <row r="999" spans="1:29" s="35" customFormat="1">
      <c r="A999"/>
      <c r="C999" s="38" t="s">
        <v>2213</v>
      </c>
      <c r="D999" s="36" t="str">
        <f>+D997</f>
        <v>4.1.1.4.01</v>
      </c>
      <c r="E999" s="34" t="s">
        <v>1479</v>
      </c>
      <c r="F999" s="129"/>
      <c r="G999" s="129"/>
      <c r="H999" s="129"/>
      <c r="I999" s="129"/>
      <c r="J999" s="317" t="s">
        <v>388</v>
      </c>
      <c r="K999" s="34">
        <f>+K997</f>
        <v>0</v>
      </c>
      <c r="L999" s="129">
        <v>2</v>
      </c>
      <c r="M999" s="129"/>
      <c r="N999" s="129"/>
      <c r="O999" s="34" t="str">
        <f>+C992</f>
        <v>HABITACION 110</v>
      </c>
      <c r="P999" s="129"/>
      <c r="W999" s="196">
        <v>1500</v>
      </c>
      <c r="X999" s="197">
        <f t="shared" si="135"/>
        <v>3000</v>
      </c>
      <c r="Y999" s="285"/>
      <c r="Z999"/>
      <c r="AA999"/>
      <c r="AB999"/>
      <c r="AC999" s="66"/>
    </row>
    <row r="1000" spans="1:29" s="141" customFormat="1">
      <c r="A1000" s="144"/>
      <c r="C1000" s="375" t="s">
        <v>2428</v>
      </c>
      <c r="D1000" s="375"/>
      <c r="E1000" s="375"/>
      <c r="F1000" s="375"/>
      <c r="G1000" s="375"/>
      <c r="H1000" s="375"/>
      <c r="I1000" s="375"/>
      <c r="J1000" s="375"/>
      <c r="K1000" s="375"/>
      <c r="L1000" s="375"/>
      <c r="M1000" s="375"/>
      <c r="N1000" s="375"/>
      <c r="O1000" s="375"/>
      <c r="P1000" s="375"/>
      <c r="W1000" s="142"/>
      <c r="X1000" s="143">
        <f t="shared" ref="X1000" si="136">+L1000*W1000</f>
        <v>0</v>
      </c>
      <c r="Y1000" s="361"/>
      <c r="Z1000" s="144"/>
      <c r="AA1000" s="144"/>
      <c r="AB1000" s="144"/>
      <c r="AC1000" s="153"/>
    </row>
    <row r="1001" spans="1:29" s="35" customFormat="1">
      <c r="A1001"/>
      <c r="C1001" s="38" t="s">
        <v>2214</v>
      </c>
      <c r="D1001" s="36" t="s">
        <v>60</v>
      </c>
      <c r="E1001" s="34" t="s">
        <v>1473</v>
      </c>
      <c r="F1001" s="129"/>
      <c r="G1001" s="129"/>
      <c r="H1001" s="129"/>
      <c r="I1001" s="129"/>
      <c r="J1001" s="317" t="s">
        <v>1150</v>
      </c>
      <c r="K1001" s="34" t="str">
        <f>+K740</f>
        <v>usado</v>
      </c>
      <c r="L1001" s="129">
        <v>2</v>
      </c>
      <c r="M1001" s="129"/>
      <c r="N1001" s="129"/>
      <c r="O1001" s="34" t="str">
        <f>+C1000</f>
        <v>HABITACION 111</v>
      </c>
      <c r="P1001" s="129"/>
      <c r="W1001" s="196">
        <v>10000</v>
      </c>
      <c r="X1001" s="197">
        <f t="shared" ref="X1001:X1007" si="137">+W1001*L1001</f>
        <v>20000</v>
      </c>
      <c r="Y1001" s="285"/>
      <c r="Z1001"/>
      <c r="AA1001"/>
      <c r="AB1001"/>
      <c r="AC1001" s="66"/>
    </row>
    <row r="1002" spans="1:29" s="35" customFormat="1">
      <c r="A1002"/>
      <c r="C1002" s="38" t="s">
        <v>2215</v>
      </c>
      <c r="D1002" s="36" t="s">
        <v>60</v>
      </c>
      <c r="E1002" s="34" t="s">
        <v>1474</v>
      </c>
      <c r="F1002" s="129"/>
      <c r="G1002" s="129"/>
      <c r="H1002" s="129"/>
      <c r="I1002" s="129"/>
      <c r="J1002" s="317" t="s">
        <v>1206</v>
      </c>
      <c r="K1002" s="34" t="s">
        <v>595</v>
      </c>
      <c r="L1002" s="129">
        <v>2</v>
      </c>
      <c r="M1002" s="129"/>
      <c r="N1002" s="129"/>
      <c r="O1002" s="34" t="str">
        <f>+C1000</f>
        <v>HABITACION 111</v>
      </c>
      <c r="P1002" s="129"/>
      <c r="W1002" s="196">
        <v>3000</v>
      </c>
      <c r="X1002" s="197">
        <f t="shared" si="137"/>
        <v>6000</v>
      </c>
      <c r="Y1002" s="285"/>
      <c r="Z1002"/>
      <c r="AA1002"/>
      <c r="AB1002"/>
      <c r="AC1002" s="66"/>
    </row>
    <row r="1003" spans="1:29" s="35" customFormat="1">
      <c r="A1003"/>
      <c r="C1003" s="38" t="s">
        <v>2216</v>
      </c>
      <c r="D1003" s="36" t="str">
        <f>+D1001</f>
        <v>4.1.1.4.01</v>
      </c>
      <c r="E1003" s="34" t="s">
        <v>1475</v>
      </c>
      <c r="F1003" s="129"/>
      <c r="G1003" s="129"/>
      <c r="H1003" s="129"/>
      <c r="I1003" s="129"/>
      <c r="J1003" s="317" t="str">
        <f>+J1001</f>
        <v>AZUL</v>
      </c>
      <c r="K1003" s="34" t="str">
        <f>+K1001</f>
        <v>usado</v>
      </c>
      <c r="L1003" s="129">
        <v>2</v>
      </c>
      <c r="M1003" s="129"/>
      <c r="N1003" s="129"/>
      <c r="O1003" s="34" t="str">
        <f>+C1000</f>
        <v>HABITACION 111</v>
      </c>
      <c r="P1003" s="129"/>
      <c r="W1003" s="196">
        <v>3500</v>
      </c>
      <c r="X1003" s="197">
        <f t="shared" si="137"/>
        <v>7000</v>
      </c>
      <c r="Y1003" s="285"/>
      <c r="Z1003"/>
      <c r="AA1003"/>
      <c r="AB1003"/>
      <c r="AC1003" s="66"/>
    </row>
    <row r="1004" spans="1:29" s="35" customFormat="1">
      <c r="A1004"/>
      <c r="C1004" s="38" t="s">
        <v>2217</v>
      </c>
      <c r="D1004" s="36" t="str">
        <f>+D1002</f>
        <v>4.1.1.4.01</v>
      </c>
      <c r="E1004" s="34" t="s">
        <v>1476</v>
      </c>
      <c r="F1004" s="129"/>
      <c r="G1004" s="129"/>
      <c r="H1004" s="129"/>
      <c r="I1004" s="129"/>
      <c r="J1004" s="317" t="str">
        <f>+J1003</f>
        <v>AZUL</v>
      </c>
      <c r="K1004" s="34" t="str">
        <f>+K1002</f>
        <v>Usado</v>
      </c>
      <c r="L1004" s="129">
        <v>2</v>
      </c>
      <c r="M1004" s="129"/>
      <c r="N1004" s="129"/>
      <c r="O1004" s="34" t="str">
        <f>+C1000</f>
        <v>HABITACION 111</v>
      </c>
      <c r="P1004" s="129"/>
      <c r="W1004" s="196">
        <v>3500</v>
      </c>
      <c r="X1004" s="197">
        <f t="shared" si="137"/>
        <v>7000</v>
      </c>
      <c r="Y1004" s="285"/>
      <c r="Z1004"/>
      <c r="AA1004"/>
      <c r="AB1004"/>
      <c r="AC1004" s="66"/>
    </row>
    <row r="1005" spans="1:29" s="35" customFormat="1">
      <c r="A1005"/>
      <c r="C1005" s="38" t="s">
        <v>2218</v>
      </c>
      <c r="D1005" s="36" t="str">
        <f>+D1003</f>
        <v>4.1.1.4.01</v>
      </c>
      <c r="E1005" s="34" t="s">
        <v>1477</v>
      </c>
      <c r="F1005" s="129"/>
      <c r="G1005" s="129"/>
      <c r="H1005" s="129"/>
      <c r="I1005" s="129"/>
      <c r="J1005" s="317" t="str">
        <f>+J1003</f>
        <v>AZUL</v>
      </c>
      <c r="K1005" s="34" t="str">
        <f>+K1003</f>
        <v>usado</v>
      </c>
      <c r="L1005" s="129">
        <v>2</v>
      </c>
      <c r="M1005" s="129"/>
      <c r="N1005" s="129"/>
      <c r="O1005" s="34" t="str">
        <f>+C1000</f>
        <v>HABITACION 111</v>
      </c>
      <c r="P1005" s="129"/>
      <c r="W1005" s="196">
        <v>4000</v>
      </c>
      <c r="X1005" s="197">
        <f t="shared" si="137"/>
        <v>8000</v>
      </c>
      <c r="Y1005" s="285"/>
      <c r="Z1005"/>
      <c r="AA1005"/>
      <c r="AB1005"/>
      <c r="AC1005" s="66"/>
    </row>
    <row r="1006" spans="1:29" s="35" customFormat="1">
      <c r="A1006"/>
      <c r="C1006" s="38" t="s">
        <v>2219</v>
      </c>
      <c r="D1006" s="36" t="str">
        <f>+D1004</f>
        <v>4.1.1.4.01</v>
      </c>
      <c r="E1006" s="34" t="s">
        <v>1478</v>
      </c>
      <c r="F1006" s="129"/>
      <c r="G1006" s="129"/>
      <c r="H1006" s="129"/>
      <c r="I1006" s="129"/>
      <c r="J1006" s="317" t="str">
        <f>+J1002</f>
        <v>Plateado</v>
      </c>
      <c r="K1006" s="34" t="str">
        <f>+K1004</f>
        <v>Usado</v>
      </c>
      <c r="L1006" s="129">
        <v>2</v>
      </c>
      <c r="M1006" s="129"/>
      <c r="N1006" s="129"/>
      <c r="O1006" s="34" t="str">
        <f>+C1000</f>
        <v>HABITACION 111</v>
      </c>
      <c r="P1006" s="129"/>
      <c r="W1006" s="196">
        <v>2500</v>
      </c>
      <c r="X1006" s="197">
        <f t="shared" si="137"/>
        <v>5000</v>
      </c>
      <c r="Y1006" s="285"/>
      <c r="Z1006"/>
      <c r="AA1006"/>
      <c r="AB1006"/>
      <c r="AC1006" s="66"/>
    </row>
    <row r="1007" spans="1:29" s="35" customFormat="1">
      <c r="A1007"/>
      <c r="C1007" s="38" t="s">
        <v>2220</v>
      </c>
      <c r="D1007" s="36" t="str">
        <f>+D1005</f>
        <v>4.1.1.4.01</v>
      </c>
      <c r="E1007" s="34" t="s">
        <v>1479</v>
      </c>
      <c r="F1007" s="129"/>
      <c r="G1007" s="129"/>
      <c r="H1007" s="129"/>
      <c r="I1007" s="129"/>
      <c r="J1007" s="317" t="s">
        <v>388</v>
      </c>
      <c r="K1007" s="34" t="str">
        <f>+K1005</f>
        <v>usado</v>
      </c>
      <c r="L1007" s="129">
        <v>2</v>
      </c>
      <c r="M1007" s="129"/>
      <c r="N1007" s="129"/>
      <c r="O1007" s="34" t="str">
        <f>+C1000</f>
        <v>HABITACION 111</v>
      </c>
      <c r="P1007" s="129"/>
      <c r="W1007" s="196">
        <v>1500</v>
      </c>
      <c r="X1007" s="197">
        <f t="shared" si="137"/>
        <v>3000</v>
      </c>
      <c r="Y1007" s="285"/>
      <c r="Z1007"/>
      <c r="AA1007"/>
      <c r="AB1007"/>
      <c r="AC1007" s="66"/>
    </row>
    <row r="1008" spans="1:29" s="141" customFormat="1">
      <c r="A1008" s="144"/>
      <c r="C1008" s="375" t="s">
        <v>2429</v>
      </c>
      <c r="D1008" s="375"/>
      <c r="E1008" s="375"/>
      <c r="F1008" s="375"/>
      <c r="G1008" s="375"/>
      <c r="H1008" s="375"/>
      <c r="I1008" s="375"/>
      <c r="J1008" s="375"/>
      <c r="K1008" s="375"/>
      <c r="L1008" s="375"/>
      <c r="M1008" s="375"/>
      <c r="N1008" s="375"/>
      <c r="O1008" s="375"/>
      <c r="P1008" s="375"/>
      <c r="W1008" s="142"/>
      <c r="X1008" s="143">
        <f t="shared" ref="X1008" si="138">+L1008*W1008</f>
        <v>0</v>
      </c>
      <c r="Y1008" s="361"/>
      <c r="Z1008" s="144"/>
      <c r="AA1008" s="144"/>
      <c r="AB1008" s="144"/>
      <c r="AC1008" s="153"/>
    </row>
    <row r="1009" spans="1:29" s="35" customFormat="1">
      <c r="A1009"/>
      <c r="C1009" s="38" t="s">
        <v>2221</v>
      </c>
      <c r="D1009" s="36" t="s">
        <v>60</v>
      </c>
      <c r="E1009" s="34" t="s">
        <v>1473</v>
      </c>
      <c r="F1009" s="129"/>
      <c r="G1009" s="129"/>
      <c r="H1009" s="129"/>
      <c r="I1009" s="129"/>
      <c r="J1009" s="317" t="s">
        <v>1150</v>
      </c>
      <c r="K1009" s="34" t="str">
        <f>+K748</f>
        <v>usado</v>
      </c>
      <c r="L1009" s="129">
        <v>2</v>
      </c>
      <c r="M1009" s="129"/>
      <c r="N1009" s="129"/>
      <c r="O1009" s="34" t="str">
        <f>+C1008</f>
        <v>HABITACION 112</v>
      </c>
      <c r="P1009" s="129"/>
      <c r="W1009" s="196">
        <v>10000</v>
      </c>
      <c r="X1009" s="197">
        <f t="shared" ref="X1009:X1015" si="139">+W1009*L1009</f>
        <v>20000</v>
      </c>
      <c r="Y1009" s="285"/>
      <c r="Z1009"/>
      <c r="AA1009"/>
      <c r="AB1009"/>
      <c r="AC1009" s="66"/>
    </row>
    <row r="1010" spans="1:29" s="35" customFormat="1">
      <c r="A1010"/>
      <c r="C1010" s="38" t="s">
        <v>2222</v>
      </c>
      <c r="D1010" s="36" t="s">
        <v>60</v>
      </c>
      <c r="E1010" s="34" t="s">
        <v>1474</v>
      </c>
      <c r="F1010" s="129"/>
      <c r="G1010" s="129"/>
      <c r="H1010" s="129"/>
      <c r="I1010" s="129"/>
      <c r="J1010" s="317" t="s">
        <v>1206</v>
      </c>
      <c r="K1010" s="34" t="s">
        <v>595</v>
      </c>
      <c r="L1010" s="129">
        <v>2</v>
      </c>
      <c r="M1010" s="129"/>
      <c r="N1010" s="129"/>
      <c r="O1010" s="34" t="str">
        <f>+C1008</f>
        <v>HABITACION 112</v>
      </c>
      <c r="P1010" s="129"/>
      <c r="W1010" s="196">
        <v>3000</v>
      </c>
      <c r="X1010" s="197">
        <f t="shared" si="139"/>
        <v>6000</v>
      </c>
      <c r="Y1010" s="285"/>
      <c r="Z1010"/>
      <c r="AA1010"/>
      <c r="AB1010"/>
      <c r="AC1010" s="66"/>
    </row>
    <row r="1011" spans="1:29" s="35" customFormat="1">
      <c r="A1011"/>
      <c r="C1011" s="38" t="s">
        <v>2223</v>
      </c>
      <c r="D1011" s="36" t="str">
        <f>+D1009</f>
        <v>4.1.1.4.01</v>
      </c>
      <c r="E1011" s="34" t="s">
        <v>1475</v>
      </c>
      <c r="F1011" s="129"/>
      <c r="G1011" s="129"/>
      <c r="H1011" s="129"/>
      <c r="I1011" s="129"/>
      <c r="J1011" s="317" t="str">
        <f>+J1009</f>
        <v>AZUL</v>
      </c>
      <c r="K1011" s="34" t="str">
        <f>+K1009</f>
        <v>usado</v>
      </c>
      <c r="L1011" s="129">
        <v>2</v>
      </c>
      <c r="M1011" s="129"/>
      <c r="N1011" s="129"/>
      <c r="O1011" s="34" t="str">
        <f>+C1008</f>
        <v>HABITACION 112</v>
      </c>
      <c r="P1011" s="129"/>
      <c r="W1011" s="196">
        <v>3500</v>
      </c>
      <c r="X1011" s="197">
        <f t="shared" si="139"/>
        <v>7000</v>
      </c>
      <c r="Y1011" s="285"/>
      <c r="Z1011"/>
      <c r="AA1011"/>
      <c r="AB1011"/>
      <c r="AC1011" s="66"/>
    </row>
    <row r="1012" spans="1:29" s="35" customFormat="1">
      <c r="A1012"/>
      <c r="C1012" s="38" t="s">
        <v>2224</v>
      </c>
      <c r="D1012" s="36" t="str">
        <f>+D1010</f>
        <v>4.1.1.4.01</v>
      </c>
      <c r="E1012" s="34" t="s">
        <v>1476</v>
      </c>
      <c r="F1012" s="129"/>
      <c r="G1012" s="129"/>
      <c r="H1012" s="129"/>
      <c r="I1012" s="129"/>
      <c r="J1012" s="317" t="str">
        <f>+J1011</f>
        <v>AZUL</v>
      </c>
      <c r="K1012" s="34" t="str">
        <f>+K1010</f>
        <v>Usado</v>
      </c>
      <c r="L1012" s="129">
        <v>2</v>
      </c>
      <c r="M1012" s="129"/>
      <c r="N1012" s="129"/>
      <c r="O1012" s="34" t="str">
        <f>+C1008</f>
        <v>HABITACION 112</v>
      </c>
      <c r="P1012" s="129"/>
      <c r="W1012" s="196">
        <v>3500</v>
      </c>
      <c r="X1012" s="197">
        <f t="shared" si="139"/>
        <v>7000</v>
      </c>
      <c r="Y1012" s="285"/>
      <c r="Z1012"/>
      <c r="AA1012"/>
      <c r="AB1012"/>
      <c r="AC1012" s="66"/>
    </row>
    <row r="1013" spans="1:29" s="35" customFormat="1">
      <c r="A1013"/>
      <c r="C1013" s="38" t="s">
        <v>2225</v>
      </c>
      <c r="D1013" s="36" t="str">
        <f>+D1011</f>
        <v>4.1.1.4.01</v>
      </c>
      <c r="E1013" s="34" t="s">
        <v>1477</v>
      </c>
      <c r="F1013" s="129"/>
      <c r="G1013" s="129"/>
      <c r="H1013" s="129"/>
      <c r="I1013" s="129"/>
      <c r="J1013" s="317" t="str">
        <f>+J1011</f>
        <v>AZUL</v>
      </c>
      <c r="K1013" s="34" t="str">
        <f>+K1011</f>
        <v>usado</v>
      </c>
      <c r="L1013" s="129">
        <v>2</v>
      </c>
      <c r="M1013" s="129"/>
      <c r="N1013" s="129"/>
      <c r="O1013" s="34" t="str">
        <f>+C1008</f>
        <v>HABITACION 112</v>
      </c>
      <c r="P1013" s="129"/>
      <c r="W1013" s="196">
        <v>4000</v>
      </c>
      <c r="X1013" s="197">
        <f t="shared" si="139"/>
        <v>8000</v>
      </c>
      <c r="Y1013" s="285"/>
      <c r="Z1013"/>
      <c r="AA1013"/>
      <c r="AB1013"/>
      <c r="AC1013" s="66"/>
    </row>
    <row r="1014" spans="1:29" s="35" customFormat="1">
      <c r="A1014"/>
      <c r="C1014" s="38" t="s">
        <v>2226</v>
      </c>
      <c r="D1014" s="36" t="str">
        <f>+D1012</f>
        <v>4.1.1.4.01</v>
      </c>
      <c r="E1014" s="34" t="s">
        <v>1478</v>
      </c>
      <c r="F1014" s="129"/>
      <c r="G1014" s="129"/>
      <c r="H1014" s="129"/>
      <c r="I1014" s="129"/>
      <c r="J1014" s="317" t="str">
        <f>+J1010</f>
        <v>Plateado</v>
      </c>
      <c r="K1014" s="34" t="str">
        <f>+K1012</f>
        <v>Usado</v>
      </c>
      <c r="L1014" s="129">
        <v>2</v>
      </c>
      <c r="M1014" s="129"/>
      <c r="N1014" s="129"/>
      <c r="O1014" s="34" t="str">
        <f>+C1008</f>
        <v>HABITACION 112</v>
      </c>
      <c r="P1014" s="129"/>
      <c r="W1014" s="196">
        <v>2500</v>
      </c>
      <c r="X1014" s="197">
        <f t="shared" si="139"/>
        <v>5000</v>
      </c>
      <c r="Y1014" s="285"/>
      <c r="Z1014"/>
      <c r="AA1014"/>
      <c r="AB1014"/>
      <c r="AC1014" s="66"/>
    </row>
    <row r="1015" spans="1:29" s="35" customFormat="1">
      <c r="A1015"/>
      <c r="C1015" s="38" t="s">
        <v>2227</v>
      </c>
      <c r="D1015" s="36" t="str">
        <f>+D1013</f>
        <v>4.1.1.4.01</v>
      </c>
      <c r="E1015" s="34" t="s">
        <v>1479</v>
      </c>
      <c r="F1015" s="129"/>
      <c r="G1015" s="129"/>
      <c r="H1015" s="129"/>
      <c r="I1015" s="129"/>
      <c r="J1015" s="317" t="s">
        <v>388</v>
      </c>
      <c r="K1015" s="34" t="str">
        <f>+K1013</f>
        <v>usado</v>
      </c>
      <c r="L1015" s="129">
        <v>2</v>
      </c>
      <c r="M1015" s="129"/>
      <c r="N1015" s="129"/>
      <c r="O1015" s="34" t="str">
        <f>+C1008</f>
        <v>HABITACION 112</v>
      </c>
      <c r="P1015" s="129"/>
      <c r="W1015" s="196">
        <v>1500</v>
      </c>
      <c r="X1015" s="197">
        <f t="shared" si="139"/>
        <v>3000</v>
      </c>
      <c r="Y1015" s="285"/>
      <c r="Z1015"/>
      <c r="AA1015"/>
      <c r="AB1015"/>
      <c r="AC1015" s="66"/>
    </row>
    <row r="1016" spans="1:29" s="141" customFormat="1">
      <c r="A1016" s="144"/>
      <c r="C1016" s="375" t="s">
        <v>2430</v>
      </c>
      <c r="D1016" s="375"/>
      <c r="E1016" s="375"/>
      <c r="F1016" s="375"/>
      <c r="G1016" s="375"/>
      <c r="H1016" s="375"/>
      <c r="I1016" s="375"/>
      <c r="J1016" s="375"/>
      <c r="K1016" s="375"/>
      <c r="L1016" s="375"/>
      <c r="M1016" s="375"/>
      <c r="N1016" s="375"/>
      <c r="O1016" s="375"/>
      <c r="P1016" s="375"/>
      <c r="W1016" s="142"/>
      <c r="X1016" s="143">
        <f t="shared" ref="X1016" si="140">+L1016*W1016</f>
        <v>0</v>
      </c>
      <c r="Y1016" s="361"/>
      <c r="Z1016" s="144"/>
      <c r="AA1016" s="144"/>
      <c r="AB1016" s="144"/>
      <c r="AC1016" s="153"/>
    </row>
    <row r="1017" spans="1:29" s="35" customFormat="1">
      <c r="A1017"/>
      <c r="C1017" s="38" t="s">
        <v>2228</v>
      </c>
      <c r="D1017" s="36" t="s">
        <v>60</v>
      </c>
      <c r="E1017" s="34" t="s">
        <v>1473</v>
      </c>
      <c r="F1017" s="129"/>
      <c r="G1017" s="129"/>
      <c r="H1017" s="129"/>
      <c r="I1017" s="129"/>
      <c r="J1017" s="317" t="s">
        <v>1150</v>
      </c>
      <c r="K1017" s="34" t="str">
        <f>+K756</f>
        <v>usado</v>
      </c>
      <c r="L1017" s="129">
        <v>2</v>
      </c>
      <c r="M1017" s="129"/>
      <c r="N1017" s="129"/>
      <c r="O1017" s="34" t="str">
        <f>+C1016</f>
        <v>HABITACION 113</v>
      </c>
      <c r="P1017" s="129"/>
      <c r="W1017" s="196">
        <v>10000</v>
      </c>
      <c r="X1017" s="197">
        <f t="shared" ref="X1017:X1023" si="141">+W1017*L1017</f>
        <v>20000</v>
      </c>
      <c r="Y1017" s="285"/>
      <c r="Z1017"/>
      <c r="AA1017"/>
      <c r="AB1017"/>
      <c r="AC1017" s="66"/>
    </row>
    <row r="1018" spans="1:29" s="35" customFormat="1">
      <c r="A1018"/>
      <c r="C1018" s="38" t="s">
        <v>2229</v>
      </c>
      <c r="D1018" s="36" t="s">
        <v>60</v>
      </c>
      <c r="E1018" s="34" t="s">
        <v>1474</v>
      </c>
      <c r="F1018" s="129"/>
      <c r="G1018" s="129"/>
      <c r="H1018" s="129"/>
      <c r="I1018" s="129"/>
      <c r="J1018" s="317" t="s">
        <v>1206</v>
      </c>
      <c r="K1018" s="34" t="s">
        <v>595</v>
      </c>
      <c r="L1018" s="129">
        <v>2</v>
      </c>
      <c r="M1018" s="129"/>
      <c r="N1018" s="129"/>
      <c r="O1018" s="34" t="str">
        <f>+C1016</f>
        <v>HABITACION 113</v>
      </c>
      <c r="P1018" s="129"/>
      <c r="W1018" s="196">
        <v>3000</v>
      </c>
      <c r="X1018" s="197">
        <f t="shared" si="141"/>
        <v>6000</v>
      </c>
      <c r="Y1018" s="285"/>
      <c r="Z1018"/>
      <c r="AA1018"/>
      <c r="AB1018"/>
      <c r="AC1018" s="66"/>
    </row>
    <row r="1019" spans="1:29" s="35" customFormat="1">
      <c r="A1019"/>
      <c r="C1019" s="38" t="s">
        <v>2230</v>
      </c>
      <c r="D1019" s="36" t="str">
        <f>+D1017</f>
        <v>4.1.1.4.01</v>
      </c>
      <c r="E1019" s="34" t="s">
        <v>1475</v>
      </c>
      <c r="F1019" s="129"/>
      <c r="G1019" s="129"/>
      <c r="H1019" s="129"/>
      <c r="I1019" s="129"/>
      <c r="J1019" s="317" t="str">
        <f>+J1017</f>
        <v>AZUL</v>
      </c>
      <c r="K1019" s="34" t="str">
        <f>+K1017</f>
        <v>usado</v>
      </c>
      <c r="L1019" s="129">
        <v>2</v>
      </c>
      <c r="M1019" s="129"/>
      <c r="N1019" s="129"/>
      <c r="O1019" s="34" t="str">
        <f>+C1016</f>
        <v>HABITACION 113</v>
      </c>
      <c r="P1019" s="129"/>
      <c r="W1019" s="196">
        <v>3500</v>
      </c>
      <c r="X1019" s="197">
        <f t="shared" si="141"/>
        <v>7000</v>
      </c>
      <c r="Y1019" s="285"/>
      <c r="Z1019"/>
      <c r="AA1019"/>
      <c r="AB1019"/>
      <c r="AC1019" s="66"/>
    </row>
    <row r="1020" spans="1:29" s="35" customFormat="1">
      <c r="A1020"/>
      <c r="C1020" s="38" t="s">
        <v>2231</v>
      </c>
      <c r="D1020" s="36" t="str">
        <f>+D1018</f>
        <v>4.1.1.4.01</v>
      </c>
      <c r="E1020" s="34" t="s">
        <v>1476</v>
      </c>
      <c r="F1020" s="129"/>
      <c r="G1020" s="129"/>
      <c r="H1020" s="129"/>
      <c r="I1020" s="129"/>
      <c r="J1020" s="317" t="str">
        <f>+J1019</f>
        <v>AZUL</v>
      </c>
      <c r="K1020" s="34" t="str">
        <f>+K1018</f>
        <v>Usado</v>
      </c>
      <c r="L1020" s="129">
        <v>2</v>
      </c>
      <c r="M1020" s="129"/>
      <c r="N1020" s="129"/>
      <c r="O1020" s="34" t="str">
        <f>+C1016</f>
        <v>HABITACION 113</v>
      </c>
      <c r="P1020" s="129"/>
      <c r="W1020" s="196">
        <v>3500</v>
      </c>
      <c r="X1020" s="197">
        <f t="shared" si="141"/>
        <v>7000</v>
      </c>
      <c r="Y1020" s="285"/>
      <c r="Z1020"/>
      <c r="AA1020"/>
      <c r="AB1020"/>
      <c r="AC1020" s="66"/>
    </row>
    <row r="1021" spans="1:29" s="35" customFormat="1">
      <c r="A1021"/>
      <c r="C1021" s="38" t="s">
        <v>2232</v>
      </c>
      <c r="D1021" s="36" t="str">
        <f>+D1019</f>
        <v>4.1.1.4.01</v>
      </c>
      <c r="E1021" s="34" t="s">
        <v>1477</v>
      </c>
      <c r="F1021" s="129"/>
      <c r="G1021" s="129"/>
      <c r="H1021" s="129"/>
      <c r="I1021" s="129"/>
      <c r="J1021" s="317" t="str">
        <f>+J1019</f>
        <v>AZUL</v>
      </c>
      <c r="K1021" s="34" t="str">
        <f>+K1019</f>
        <v>usado</v>
      </c>
      <c r="L1021" s="129">
        <v>2</v>
      </c>
      <c r="M1021" s="129"/>
      <c r="N1021" s="129"/>
      <c r="O1021" s="34" t="str">
        <f>+C1016</f>
        <v>HABITACION 113</v>
      </c>
      <c r="P1021" s="129"/>
      <c r="W1021" s="196">
        <v>4000</v>
      </c>
      <c r="X1021" s="197">
        <f t="shared" si="141"/>
        <v>8000</v>
      </c>
      <c r="Y1021" s="285"/>
      <c r="Z1021"/>
      <c r="AA1021"/>
      <c r="AB1021"/>
      <c r="AC1021" s="66"/>
    </row>
    <row r="1022" spans="1:29" s="35" customFormat="1">
      <c r="A1022"/>
      <c r="C1022" s="38" t="s">
        <v>2233</v>
      </c>
      <c r="D1022" s="36" t="str">
        <f>+D1020</f>
        <v>4.1.1.4.01</v>
      </c>
      <c r="E1022" s="34" t="s">
        <v>1478</v>
      </c>
      <c r="F1022" s="129"/>
      <c r="G1022" s="129"/>
      <c r="H1022" s="129"/>
      <c r="I1022" s="129"/>
      <c r="J1022" s="317" t="str">
        <f>+J1018</f>
        <v>Plateado</v>
      </c>
      <c r="K1022" s="34" t="str">
        <f>+K1020</f>
        <v>Usado</v>
      </c>
      <c r="L1022" s="129">
        <v>2</v>
      </c>
      <c r="M1022" s="129"/>
      <c r="N1022" s="129"/>
      <c r="O1022" s="34" t="str">
        <f>+C1016</f>
        <v>HABITACION 113</v>
      </c>
      <c r="P1022" s="129"/>
      <c r="W1022" s="196">
        <v>2500</v>
      </c>
      <c r="X1022" s="197">
        <f t="shared" si="141"/>
        <v>5000</v>
      </c>
      <c r="Y1022" s="285"/>
      <c r="Z1022"/>
      <c r="AA1022"/>
      <c r="AB1022"/>
      <c r="AC1022" s="66"/>
    </row>
    <row r="1023" spans="1:29" s="35" customFormat="1" ht="30" customHeight="1">
      <c r="A1023"/>
      <c r="C1023" s="38" t="s">
        <v>2234</v>
      </c>
      <c r="D1023" s="36" t="str">
        <f>+D1021</f>
        <v>4.1.1.4.01</v>
      </c>
      <c r="E1023" s="34" t="s">
        <v>1479</v>
      </c>
      <c r="F1023" s="129"/>
      <c r="G1023" s="129"/>
      <c r="H1023" s="129"/>
      <c r="I1023" s="129"/>
      <c r="J1023" s="317" t="s">
        <v>388</v>
      </c>
      <c r="K1023" s="34" t="str">
        <f>+K1021</f>
        <v>usado</v>
      </c>
      <c r="L1023" s="129">
        <v>2</v>
      </c>
      <c r="M1023" s="129"/>
      <c r="N1023" s="129"/>
      <c r="O1023" s="34" t="str">
        <f>+C1016</f>
        <v>HABITACION 113</v>
      </c>
      <c r="P1023" s="129"/>
      <c r="W1023" s="196">
        <v>1500</v>
      </c>
      <c r="X1023" s="197">
        <f t="shared" si="141"/>
        <v>3000</v>
      </c>
      <c r="Y1023" s="285"/>
      <c r="Z1023"/>
      <c r="AA1023"/>
      <c r="AB1023"/>
      <c r="AC1023" s="66"/>
    </row>
    <row r="1024" spans="1:29" s="141" customFormat="1">
      <c r="A1024" s="144"/>
      <c r="C1024" s="375" t="s">
        <v>2431</v>
      </c>
      <c r="D1024" s="375"/>
      <c r="E1024" s="375"/>
      <c r="F1024" s="375"/>
      <c r="G1024" s="375"/>
      <c r="H1024" s="375"/>
      <c r="I1024" s="375"/>
      <c r="J1024" s="375"/>
      <c r="K1024" s="375"/>
      <c r="L1024" s="375"/>
      <c r="M1024" s="375"/>
      <c r="N1024" s="375"/>
      <c r="O1024" s="375"/>
      <c r="P1024" s="375"/>
      <c r="W1024" s="142"/>
      <c r="X1024" s="143">
        <f t="shared" ref="X1024" si="142">+L1024*W1024</f>
        <v>0</v>
      </c>
      <c r="Y1024" s="361"/>
      <c r="Z1024" s="144"/>
      <c r="AA1024" s="144"/>
      <c r="AB1024" s="144"/>
      <c r="AC1024" s="153"/>
    </row>
    <row r="1025" spans="1:29" s="35" customFormat="1">
      <c r="A1025"/>
      <c r="C1025" s="38" t="s">
        <v>2235</v>
      </c>
      <c r="D1025" s="36" t="s">
        <v>60</v>
      </c>
      <c r="E1025" s="34" t="s">
        <v>1473</v>
      </c>
      <c r="F1025" s="129"/>
      <c r="G1025" s="129"/>
      <c r="H1025" s="129"/>
      <c r="I1025" s="129"/>
      <c r="J1025" s="317" t="s">
        <v>1150</v>
      </c>
      <c r="K1025" s="34" t="str">
        <f>+K764</f>
        <v>usado</v>
      </c>
      <c r="L1025" s="129">
        <v>2</v>
      </c>
      <c r="M1025" s="129"/>
      <c r="N1025" s="129"/>
      <c r="O1025" s="34" t="str">
        <f>+C1024</f>
        <v>HABITACION 114</v>
      </c>
      <c r="P1025" s="129"/>
      <c r="W1025" s="196">
        <v>10000</v>
      </c>
      <c r="X1025" s="197">
        <f t="shared" ref="X1025:X1031" si="143">+W1025*L1025</f>
        <v>20000</v>
      </c>
      <c r="Y1025" s="285"/>
      <c r="Z1025"/>
      <c r="AA1025"/>
      <c r="AB1025"/>
      <c r="AC1025" s="66"/>
    </row>
    <row r="1026" spans="1:29" s="35" customFormat="1">
      <c r="A1026"/>
      <c r="C1026" s="38" t="s">
        <v>2236</v>
      </c>
      <c r="D1026" s="36" t="s">
        <v>60</v>
      </c>
      <c r="E1026" s="34" t="s">
        <v>1474</v>
      </c>
      <c r="F1026" s="129"/>
      <c r="G1026" s="129"/>
      <c r="H1026" s="129"/>
      <c r="I1026" s="129"/>
      <c r="J1026" s="317" t="s">
        <v>1206</v>
      </c>
      <c r="K1026" s="34" t="s">
        <v>595</v>
      </c>
      <c r="L1026" s="129">
        <v>2</v>
      </c>
      <c r="M1026" s="129"/>
      <c r="N1026" s="129"/>
      <c r="O1026" s="34" t="str">
        <f>+C1024</f>
        <v>HABITACION 114</v>
      </c>
      <c r="P1026" s="129"/>
      <c r="W1026" s="196">
        <v>3000</v>
      </c>
      <c r="X1026" s="197">
        <f t="shared" si="143"/>
        <v>6000</v>
      </c>
      <c r="Y1026" s="285"/>
      <c r="Z1026"/>
      <c r="AA1026"/>
      <c r="AB1026"/>
      <c r="AC1026" s="66"/>
    </row>
    <row r="1027" spans="1:29" s="35" customFormat="1">
      <c r="A1027"/>
      <c r="C1027" s="38" t="s">
        <v>2237</v>
      </c>
      <c r="D1027" s="36" t="str">
        <f>+D1025</f>
        <v>4.1.1.4.01</v>
      </c>
      <c r="E1027" s="34" t="s">
        <v>1475</v>
      </c>
      <c r="F1027" s="129"/>
      <c r="G1027" s="129"/>
      <c r="H1027" s="129"/>
      <c r="I1027" s="129"/>
      <c r="J1027" s="317" t="str">
        <f>+J1025</f>
        <v>AZUL</v>
      </c>
      <c r="K1027" s="34" t="str">
        <f>+K1025</f>
        <v>usado</v>
      </c>
      <c r="L1027" s="129">
        <v>2</v>
      </c>
      <c r="M1027" s="129"/>
      <c r="N1027" s="129"/>
      <c r="O1027" s="34" t="str">
        <f>+C1024</f>
        <v>HABITACION 114</v>
      </c>
      <c r="P1027" s="129"/>
      <c r="W1027" s="196">
        <v>3500</v>
      </c>
      <c r="X1027" s="197">
        <f t="shared" si="143"/>
        <v>7000</v>
      </c>
      <c r="Y1027" s="285"/>
      <c r="Z1027"/>
      <c r="AA1027"/>
      <c r="AB1027"/>
      <c r="AC1027" s="66"/>
    </row>
    <row r="1028" spans="1:29" s="35" customFormat="1">
      <c r="A1028"/>
      <c r="C1028" s="38" t="s">
        <v>2238</v>
      </c>
      <c r="D1028" s="36" t="str">
        <f>+D1026</f>
        <v>4.1.1.4.01</v>
      </c>
      <c r="E1028" s="34" t="s">
        <v>1476</v>
      </c>
      <c r="F1028" s="129"/>
      <c r="G1028" s="129"/>
      <c r="H1028" s="129"/>
      <c r="I1028" s="129"/>
      <c r="J1028" s="317" t="str">
        <f>+J1027</f>
        <v>AZUL</v>
      </c>
      <c r="K1028" s="34" t="str">
        <f>+K1026</f>
        <v>Usado</v>
      </c>
      <c r="L1028" s="129">
        <v>2</v>
      </c>
      <c r="M1028" s="129"/>
      <c r="N1028" s="129"/>
      <c r="O1028" s="34" t="str">
        <f>+C1024</f>
        <v>HABITACION 114</v>
      </c>
      <c r="P1028" s="129"/>
      <c r="W1028" s="196">
        <v>3500</v>
      </c>
      <c r="X1028" s="197">
        <f t="shared" si="143"/>
        <v>7000</v>
      </c>
      <c r="Y1028" s="285"/>
      <c r="Z1028"/>
      <c r="AA1028"/>
      <c r="AB1028"/>
      <c r="AC1028" s="66"/>
    </row>
    <row r="1029" spans="1:29" s="35" customFormat="1">
      <c r="A1029"/>
      <c r="C1029" s="38" t="s">
        <v>2239</v>
      </c>
      <c r="D1029" s="36" t="str">
        <f>+D1027</f>
        <v>4.1.1.4.01</v>
      </c>
      <c r="E1029" s="34" t="s">
        <v>1477</v>
      </c>
      <c r="F1029" s="129"/>
      <c r="G1029" s="129"/>
      <c r="H1029" s="129"/>
      <c r="I1029" s="129"/>
      <c r="J1029" s="317" t="str">
        <f>+J1027</f>
        <v>AZUL</v>
      </c>
      <c r="K1029" s="34" t="str">
        <f>+K1027</f>
        <v>usado</v>
      </c>
      <c r="L1029" s="129">
        <v>2</v>
      </c>
      <c r="M1029" s="129"/>
      <c r="N1029" s="129"/>
      <c r="O1029" s="34" t="str">
        <f>+C1024</f>
        <v>HABITACION 114</v>
      </c>
      <c r="P1029" s="129"/>
      <c r="W1029" s="196">
        <v>4000</v>
      </c>
      <c r="X1029" s="197">
        <f t="shared" si="143"/>
        <v>8000</v>
      </c>
      <c r="Y1029" s="285"/>
      <c r="Z1029"/>
      <c r="AA1029"/>
      <c r="AB1029"/>
      <c r="AC1029" s="66"/>
    </row>
    <row r="1030" spans="1:29" s="35" customFormat="1">
      <c r="A1030"/>
      <c r="C1030" s="38" t="s">
        <v>2240</v>
      </c>
      <c r="D1030" s="36" t="str">
        <f>+D1028</f>
        <v>4.1.1.4.01</v>
      </c>
      <c r="E1030" s="34" t="s">
        <v>1478</v>
      </c>
      <c r="F1030" s="129"/>
      <c r="G1030" s="129"/>
      <c r="H1030" s="129"/>
      <c r="I1030" s="129"/>
      <c r="J1030" s="317" t="str">
        <f>+J1026</f>
        <v>Plateado</v>
      </c>
      <c r="K1030" s="34" t="str">
        <f>+K1028</f>
        <v>Usado</v>
      </c>
      <c r="L1030" s="129">
        <v>2</v>
      </c>
      <c r="M1030" s="129"/>
      <c r="N1030" s="129"/>
      <c r="O1030" s="34" t="str">
        <f>+C1024</f>
        <v>HABITACION 114</v>
      </c>
      <c r="P1030" s="129"/>
      <c r="W1030" s="196">
        <v>2500</v>
      </c>
      <c r="X1030" s="197">
        <f t="shared" si="143"/>
        <v>5000</v>
      </c>
      <c r="Y1030" s="285"/>
      <c r="Z1030"/>
      <c r="AA1030"/>
      <c r="AB1030"/>
      <c r="AC1030" s="66"/>
    </row>
    <row r="1031" spans="1:29" s="35" customFormat="1">
      <c r="A1031"/>
      <c r="C1031" s="38" t="s">
        <v>2241</v>
      </c>
      <c r="D1031" s="36" t="str">
        <f>+D1029</f>
        <v>4.1.1.4.01</v>
      </c>
      <c r="E1031" s="34" t="s">
        <v>1479</v>
      </c>
      <c r="F1031" s="129"/>
      <c r="G1031" s="129"/>
      <c r="H1031" s="129"/>
      <c r="I1031" s="129"/>
      <c r="J1031" s="317" t="s">
        <v>388</v>
      </c>
      <c r="K1031" s="34" t="str">
        <f>+K1029</f>
        <v>usado</v>
      </c>
      <c r="L1031" s="129">
        <v>2</v>
      </c>
      <c r="M1031" s="129"/>
      <c r="N1031" s="129"/>
      <c r="O1031" s="34" t="str">
        <f>+C1024</f>
        <v>HABITACION 114</v>
      </c>
      <c r="P1031" s="129"/>
      <c r="W1031" s="196">
        <v>1500</v>
      </c>
      <c r="X1031" s="197">
        <f t="shared" si="143"/>
        <v>3000</v>
      </c>
      <c r="Y1031" s="285"/>
      <c r="Z1031"/>
      <c r="AA1031"/>
      <c r="AB1031"/>
      <c r="AC1031" s="66"/>
    </row>
    <row r="1032" spans="1:29" s="141" customFormat="1">
      <c r="A1032" s="144"/>
      <c r="C1032" s="375" t="s">
        <v>2432</v>
      </c>
      <c r="D1032" s="375"/>
      <c r="E1032" s="375"/>
      <c r="F1032" s="375"/>
      <c r="G1032" s="375"/>
      <c r="H1032" s="375"/>
      <c r="I1032" s="375"/>
      <c r="J1032" s="375"/>
      <c r="K1032" s="375"/>
      <c r="L1032" s="375"/>
      <c r="M1032" s="375"/>
      <c r="N1032" s="375"/>
      <c r="O1032" s="375"/>
      <c r="P1032" s="375"/>
      <c r="W1032" s="142"/>
      <c r="X1032" s="143">
        <f t="shared" ref="X1032" si="144">+L1032*W1032</f>
        <v>0</v>
      </c>
      <c r="Y1032" s="361"/>
      <c r="Z1032" s="144"/>
      <c r="AA1032" s="144"/>
      <c r="AB1032" s="144"/>
      <c r="AC1032" s="153"/>
    </row>
    <row r="1033" spans="1:29" s="35" customFormat="1">
      <c r="A1033"/>
      <c r="C1033" s="38" t="s">
        <v>2242</v>
      </c>
      <c r="D1033" s="36" t="s">
        <v>60</v>
      </c>
      <c r="E1033" s="34" t="s">
        <v>1473</v>
      </c>
      <c r="F1033" s="129"/>
      <c r="G1033" s="129"/>
      <c r="H1033" s="129"/>
      <c r="I1033" s="129"/>
      <c r="J1033" s="317" t="s">
        <v>1150</v>
      </c>
      <c r="K1033" s="34" t="str">
        <f>+K772</f>
        <v>usado</v>
      </c>
      <c r="L1033" s="129">
        <v>2</v>
      </c>
      <c r="M1033" s="129"/>
      <c r="N1033" s="129"/>
      <c r="O1033" s="34" t="str">
        <f>+C1032</f>
        <v>HABITACION 115</v>
      </c>
      <c r="P1033" s="129"/>
      <c r="W1033" s="196">
        <v>10000</v>
      </c>
      <c r="X1033" s="197">
        <f t="shared" ref="X1033:X1039" si="145">+W1033*L1033</f>
        <v>20000</v>
      </c>
      <c r="Y1033" s="285"/>
      <c r="Z1033"/>
      <c r="AA1033"/>
      <c r="AB1033"/>
      <c r="AC1033" s="66"/>
    </row>
    <row r="1034" spans="1:29" s="35" customFormat="1">
      <c r="A1034"/>
      <c r="C1034" s="38" t="s">
        <v>2243</v>
      </c>
      <c r="D1034" s="36" t="s">
        <v>60</v>
      </c>
      <c r="E1034" s="34" t="s">
        <v>1474</v>
      </c>
      <c r="F1034" s="129"/>
      <c r="G1034" s="129"/>
      <c r="H1034" s="129"/>
      <c r="I1034" s="129"/>
      <c r="J1034" s="317" t="s">
        <v>1206</v>
      </c>
      <c r="K1034" s="34" t="s">
        <v>595</v>
      </c>
      <c r="L1034" s="129">
        <v>2</v>
      </c>
      <c r="M1034" s="129"/>
      <c r="N1034" s="129"/>
      <c r="O1034" s="34" t="str">
        <f>+C1032</f>
        <v>HABITACION 115</v>
      </c>
      <c r="P1034" s="129"/>
      <c r="W1034" s="196">
        <v>3000</v>
      </c>
      <c r="X1034" s="197">
        <f t="shared" si="145"/>
        <v>6000</v>
      </c>
      <c r="Y1034" s="285"/>
      <c r="Z1034"/>
      <c r="AA1034"/>
      <c r="AB1034"/>
      <c r="AC1034" s="66"/>
    </row>
    <row r="1035" spans="1:29" s="35" customFormat="1">
      <c r="A1035"/>
      <c r="C1035" s="38" t="s">
        <v>2244</v>
      </c>
      <c r="D1035" s="36" t="str">
        <f>+D1033</f>
        <v>4.1.1.4.01</v>
      </c>
      <c r="E1035" s="34" t="s">
        <v>1475</v>
      </c>
      <c r="F1035" s="129"/>
      <c r="G1035" s="129"/>
      <c r="H1035" s="129"/>
      <c r="I1035" s="129"/>
      <c r="J1035" s="317" t="str">
        <f>+J1033</f>
        <v>AZUL</v>
      </c>
      <c r="K1035" s="34" t="str">
        <f>+K1033</f>
        <v>usado</v>
      </c>
      <c r="L1035" s="129">
        <v>2</v>
      </c>
      <c r="M1035" s="129"/>
      <c r="N1035" s="129"/>
      <c r="O1035" s="34" t="str">
        <f>+C1032</f>
        <v>HABITACION 115</v>
      </c>
      <c r="P1035" s="129"/>
      <c r="W1035" s="196">
        <v>3500</v>
      </c>
      <c r="X1035" s="197">
        <f t="shared" si="145"/>
        <v>7000</v>
      </c>
      <c r="Y1035" s="285"/>
      <c r="Z1035"/>
      <c r="AA1035"/>
      <c r="AB1035"/>
      <c r="AC1035" s="66"/>
    </row>
    <row r="1036" spans="1:29" s="35" customFormat="1">
      <c r="A1036"/>
      <c r="C1036" s="38" t="s">
        <v>2245</v>
      </c>
      <c r="D1036" s="36" t="str">
        <f>+D1034</f>
        <v>4.1.1.4.01</v>
      </c>
      <c r="E1036" s="34" t="s">
        <v>1476</v>
      </c>
      <c r="F1036" s="129"/>
      <c r="G1036" s="129"/>
      <c r="H1036" s="129"/>
      <c r="I1036" s="129"/>
      <c r="J1036" s="317" t="str">
        <f>+J1035</f>
        <v>AZUL</v>
      </c>
      <c r="K1036" s="34" t="str">
        <f>+K1034</f>
        <v>Usado</v>
      </c>
      <c r="L1036" s="129">
        <v>2</v>
      </c>
      <c r="M1036" s="129"/>
      <c r="N1036" s="129"/>
      <c r="O1036" s="34" t="str">
        <f>+C1032</f>
        <v>HABITACION 115</v>
      </c>
      <c r="P1036" s="129"/>
      <c r="W1036" s="196">
        <v>3500</v>
      </c>
      <c r="X1036" s="197">
        <f t="shared" si="145"/>
        <v>7000</v>
      </c>
      <c r="Y1036" s="285"/>
      <c r="Z1036"/>
      <c r="AA1036"/>
      <c r="AB1036"/>
      <c r="AC1036" s="66"/>
    </row>
    <row r="1037" spans="1:29" s="35" customFormat="1">
      <c r="A1037"/>
      <c r="C1037" s="38" t="s">
        <v>2246</v>
      </c>
      <c r="D1037" s="36" t="str">
        <f>+D1035</f>
        <v>4.1.1.4.01</v>
      </c>
      <c r="E1037" s="34" t="s">
        <v>1477</v>
      </c>
      <c r="F1037" s="129"/>
      <c r="G1037" s="129"/>
      <c r="H1037" s="129"/>
      <c r="I1037" s="129"/>
      <c r="J1037" s="317" t="str">
        <f>+J1035</f>
        <v>AZUL</v>
      </c>
      <c r="K1037" s="34" t="str">
        <f>+K1035</f>
        <v>usado</v>
      </c>
      <c r="L1037" s="129">
        <v>2</v>
      </c>
      <c r="M1037" s="129"/>
      <c r="N1037" s="129"/>
      <c r="O1037" s="34" t="str">
        <f>+C1032</f>
        <v>HABITACION 115</v>
      </c>
      <c r="P1037" s="129"/>
      <c r="W1037" s="196">
        <v>4000</v>
      </c>
      <c r="X1037" s="197">
        <f t="shared" si="145"/>
        <v>8000</v>
      </c>
      <c r="Y1037" s="285"/>
      <c r="Z1037"/>
      <c r="AA1037"/>
      <c r="AB1037"/>
      <c r="AC1037" s="66"/>
    </row>
    <row r="1038" spans="1:29" s="35" customFormat="1">
      <c r="A1038"/>
      <c r="C1038" s="38" t="s">
        <v>2247</v>
      </c>
      <c r="D1038" s="36" t="str">
        <f>+D1036</f>
        <v>4.1.1.4.01</v>
      </c>
      <c r="E1038" s="34" t="s">
        <v>1478</v>
      </c>
      <c r="F1038" s="129"/>
      <c r="G1038" s="129"/>
      <c r="H1038" s="129"/>
      <c r="I1038" s="129"/>
      <c r="J1038" s="317" t="str">
        <f>+J1034</f>
        <v>Plateado</v>
      </c>
      <c r="K1038" s="34" t="str">
        <f>+K1036</f>
        <v>Usado</v>
      </c>
      <c r="L1038" s="129">
        <v>2</v>
      </c>
      <c r="M1038" s="129"/>
      <c r="N1038" s="129"/>
      <c r="O1038" s="34" t="str">
        <f>+C1032</f>
        <v>HABITACION 115</v>
      </c>
      <c r="P1038" s="129"/>
      <c r="W1038" s="196">
        <v>2500</v>
      </c>
      <c r="X1038" s="197">
        <f t="shared" si="145"/>
        <v>5000</v>
      </c>
      <c r="Y1038" s="285"/>
      <c r="Z1038"/>
      <c r="AA1038"/>
      <c r="AB1038"/>
      <c r="AC1038" s="66"/>
    </row>
    <row r="1039" spans="1:29" s="35" customFormat="1">
      <c r="A1039"/>
      <c r="C1039" s="38" t="s">
        <v>2248</v>
      </c>
      <c r="D1039" s="36" t="str">
        <f>+D1037</f>
        <v>4.1.1.4.01</v>
      </c>
      <c r="E1039" s="34" t="s">
        <v>1479</v>
      </c>
      <c r="F1039" s="129"/>
      <c r="G1039" s="129"/>
      <c r="H1039" s="129"/>
      <c r="I1039" s="129"/>
      <c r="J1039" s="317" t="s">
        <v>388</v>
      </c>
      <c r="K1039" s="34" t="str">
        <f>+K1037</f>
        <v>usado</v>
      </c>
      <c r="L1039" s="129">
        <v>2</v>
      </c>
      <c r="M1039" s="129"/>
      <c r="N1039" s="129"/>
      <c r="O1039" s="34" t="str">
        <f>+C1032</f>
        <v>HABITACION 115</v>
      </c>
      <c r="P1039" s="129"/>
      <c r="W1039" s="196">
        <v>1500</v>
      </c>
      <c r="X1039" s="197">
        <f t="shared" si="145"/>
        <v>3000</v>
      </c>
      <c r="Y1039" s="285"/>
      <c r="Z1039"/>
      <c r="AA1039"/>
      <c r="AB1039"/>
      <c r="AC1039" s="66"/>
    </row>
    <row r="1040" spans="1:29" s="141" customFormat="1">
      <c r="A1040" s="144"/>
      <c r="C1040" s="375" t="s">
        <v>2433</v>
      </c>
      <c r="D1040" s="375"/>
      <c r="E1040" s="375"/>
      <c r="F1040" s="375"/>
      <c r="G1040" s="375"/>
      <c r="H1040" s="375"/>
      <c r="I1040" s="375"/>
      <c r="J1040" s="375"/>
      <c r="K1040" s="375"/>
      <c r="L1040" s="375"/>
      <c r="M1040" s="375"/>
      <c r="N1040" s="375"/>
      <c r="O1040" s="375"/>
      <c r="P1040" s="375"/>
      <c r="W1040" s="142"/>
      <c r="X1040" s="143">
        <f t="shared" ref="X1040" si="146">+L1040*W1040</f>
        <v>0</v>
      </c>
      <c r="Y1040" s="361"/>
      <c r="Z1040" s="144"/>
      <c r="AA1040" s="144"/>
      <c r="AB1040" s="144"/>
      <c r="AC1040" s="153"/>
    </row>
    <row r="1041" spans="1:29" s="35" customFormat="1">
      <c r="A1041"/>
      <c r="C1041" s="38" t="s">
        <v>2249</v>
      </c>
      <c r="D1041" s="36" t="s">
        <v>60</v>
      </c>
      <c r="E1041" s="34" t="s">
        <v>1473</v>
      </c>
      <c r="F1041" s="129"/>
      <c r="G1041" s="129"/>
      <c r="H1041" s="129"/>
      <c r="I1041" s="129"/>
      <c r="J1041" s="317" t="s">
        <v>1150</v>
      </c>
      <c r="K1041" s="34" t="str">
        <f>+K780</f>
        <v>usado</v>
      </c>
      <c r="L1041" s="129">
        <v>2</v>
      </c>
      <c r="M1041" s="129"/>
      <c r="N1041" s="129"/>
      <c r="O1041" s="34" t="str">
        <f>+C1040</f>
        <v>HABITACION 116</v>
      </c>
      <c r="P1041" s="129"/>
      <c r="W1041" s="196">
        <v>10000</v>
      </c>
      <c r="X1041" s="197">
        <f t="shared" ref="X1041:X1047" si="147">+W1041*L1041</f>
        <v>20000</v>
      </c>
      <c r="Y1041" s="285"/>
      <c r="Z1041"/>
      <c r="AA1041"/>
      <c r="AB1041"/>
      <c r="AC1041" s="66"/>
    </row>
    <row r="1042" spans="1:29" s="35" customFormat="1">
      <c r="A1042"/>
      <c r="C1042" s="38" t="s">
        <v>2250</v>
      </c>
      <c r="D1042" s="36" t="s">
        <v>60</v>
      </c>
      <c r="E1042" s="34" t="s">
        <v>1474</v>
      </c>
      <c r="F1042" s="129"/>
      <c r="G1042" s="129"/>
      <c r="H1042" s="129"/>
      <c r="I1042" s="129"/>
      <c r="J1042" s="317" t="s">
        <v>1206</v>
      </c>
      <c r="K1042" s="34" t="s">
        <v>595</v>
      </c>
      <c r="L1042" s="129">
        <v>2</v>
      </c>
      <c r="M1042" s="129"/>
      <c r="N1042" s="129"/>
      <c r="O1042" s="34" t="str">
        <f>+C1040</f>
        <v>HABITACION 116</v>
      </c>
      <c r="P1042" s="129"/>
      <c r="W1042" s="196">
        <v>3000</v>
      </c>
      <c r="X1042" s="197">
        <f t="shared" si="147"/>
        <v>6000</v>
      </c>
      <c r="Y1042" s="285"/>
      <c r="Z1042"/>
      <c r="AA1042"/>
      <c r="AB1042"/>
      <c r="AC1042" s="66"/>
    </row>
    <row r="1043" spans="1:29" s="35" customFormat="1">
      <c r="A1043"/>
      <c r="C1043" s="38" t="s">
        <v>2251</v>
      </c>
      <c r="D1043" s="36" t="str">
        <f>+D1041</f>
        <v>4.1.1.4.01</v>
      </c>
      <c r="E1043" s="34" t="s">
        <v>1475</v>
      </c>
      <c r="F1043" s="129"/>
      <c r="G1043" s="129"/>
      <c r="H1043" s="129"/>
      <c r="I1043" s="129"/>
      <c r="J1043" s="317" t="str">
        <f>+J1041</f>
        <v>AZUL</v>
      </c>
      <c r="K1043" s="34" t="str">
        <f>+K1041</f>
        <v>usado</v>
      </c>
      <c r="L1043" s="129">
        <v>2</v>
      </c>
      <c r="M1043" s="129"/>
      <c r="N1043" s="129"/>
      <c r="O1043" s="34" t="str">
        <f>+C1040</f>
        <v>HABITACION 116</v>
      </c>
      <c r="P1043" s="129"/>
      <c r="W1043" s="196">
        <v>3500</v>
      </c>
      <c r="X1043" s="197">
        <f t="shared" si="147"/>
        <v>7000</v>
      </c>
      <c r="Y1043" s="285"/>
      <c r="Z1043"/>
      <c r="AA1043"/>
      <c r="AB1043"/>
      <c r="AC1043" s="66"/>
    </row>
    <row r="1044" spans="1:29" s="35" customFormat="1">
      <c r="A1044"/>
      <c r="C1044" s="38" t="s">
        <v>2252</v>
      </c>
      <c r="D1044" s="36" t="str">
        <f>+D1042</f>
        <v>4.1.1.4.01</v>
      </c>
      <c r="E1044" s="34" t="s">
        <v>1476</v>
      </c>
      <c r="F1044" s="129"/>
      <c r="G1044" s="129"/>
      <c r="H1044" s="129"/>
      <c r="I1044" s="129"/>
      <c r="J1044" s="317" t="str">
        <f>+J1043</f>
        <v>AZUL</v>
      </c>
      <c r="K1044" s="34" t="str">
        <f>+K1042</f>
        <v>Usado</v>
      </c>
      <c r="L1044" s="129">
        <v>2</v>
      </c>
      <c r="M1044" s="129"/>
      <c r="N1044" s="129"/>
      <c r="O1044" s="34" t="str">
        <f>+C1040</f>
        <v>HABITACION 116</v>
      </c>
      <c r="P1044" s="129"/>
      <c r="W1044" s="196">
        <v>3500</v>
      </c>
      <c r="X1044" s="197">
        <f t="shared" si="147"/>
        <v>7000</v>
      </c>
      <c r="Y1044" s="285"/>
      <c r="Z1044"/>
      <c r="AA1044"/>
      <c r="AB1044"/>
      <c r="AC1044" s="66"/>
    </row>
    <row r="1045" spans="1:29" s="35" customFormat="1">
      <c r="A1045"/>
      <c r="C1045" s="38" t="s">
        <v>2253</v>
      </c>
      <c r="D1045" s="36" t="str">
        <f>+D1043</f>
        <v>4.1.1.4.01</v>
      </c>
      <c r="E1045" s="34" t="s">
        <v>1477</v>
      </c>
      <c r="F1045" s="129"/>
      <c r="G1045" s="129"/>
      <c r="H1045" s="129"/>
      <c r="I1045" s="129"/>
      <c r="J1045" s="317" t="str">
        <f>+J1043</f>
        <v>AZUL</v>
      </c>
      <c r="K1045" s="34" t="str">
        <f>+K1043</f>
        <v>usado</v>
      </c>
      <c r="L1045" s="129">
        <v>2</v>
      </c>
      <c r="M1045" s="129"/>
      <c r="N1045" s="129"/>
      <c r="O1045" s="34" t="str">
        <f>+C1040</f>
        <v>HABITACION 116</v>
      </c>
      <c r="P1045" s="129"/>
      <c r="W1045" s="196">
        <v>4000</v>
      </c>
      <c r="X1045" s="197">
        <f t="shared" si="147"/>
        <v>8000</v>
      </c>
      <c r="Y1045" s="285"/>
      <c r="Z1045"/>
      <c r="AA1045"/>
      <c r="AB1045"/>
      <c r="AC1045" s="66"/>
    </row>
    <row r="1046" spans="1:29" s="35" customFormat="1">
      <c r="A1046"/>
      <c r="C1046" s="38" t="s">
        <v>2254</v>
      </c>
      <c r="D1046" s="36" t="str">
        <f>+D1044</f>
        <v>4.1.1.4.01</v>
      </c>
      <c r="E1046" s="34" t="s">
        <v>1478</v>
      </c>
      <c r="F1046" s="129"/>
      <c r="G1046" s="129"/>
      <c r="H1046" s="129"/>
      <c r="I1046" s="129"/>
      <c r="J1046" s="317" t="str">
        <f>+J1042</f>
        <v>Plateado</v>
      </c>
      <c r="K1046" s="34" t="str">
        <f>+K1044</f>
        <v>Usado</v>
      </c>
      <c r="L1046" s="129">
        <v>2</v>
      </c>
      <c r="M1046" s="129"/>
      <c r="N1046" s="129"/>
      <c r="O1046" s="34" t="str">
        <f>+C1040</f>
        <v>HABITACION 116</v>
      </c>
      <c r="P1046" s="129"/>
      <c r="W1046" s="196">
        <v>2500</v>
      </c>
      <c r="X1046" s="197">
        <f t="shared" si="147"/>
        <v>5000</v>
      </c>
      <c r="Y1046" s="285"/>
      <c r="Z1046"/>
      <c r="AA1046"/>
      <c r="AB1046"/>
      <c r="AC1046" s="66"/>
    </row>
    <row r="1047" spans="1:29" s="35" customFormat="1">
      <c r="A1047"/>
      <c r="C1047" s="38" t="s">
        <v>5237</v>
      </c>
      <c r="D1047" s="36" t="str">
        <f>+D1045</f>
        <v>4.1.1.4.01</v>
      </c>
      <c r="E1047" s="34" t="s">
        <v>1479</v>
      </c>
      <c r="F1047" s="129"/>
      <c r="G1047" s="129"/>
      <c r="H1047" s="129"/>
      <c r="I1047" s="129"/>
      <c r="J1047" s="317" t="s">
        <v>388</v>
      </c>
      <c r="K1047" s="34" t="str">
        <f>+K1045</f>
        <v>usado</v>
      </c>
      <c r="L1047" s="129">
        <v>2</v>
      </c>
      <c r="M1047" s="129"/>
      <c r="N1047" s="129"/>
      <c r="O1047" s="34" t="str">
        <f>+C1040</f>
        <v>HABITACION 116</v>
      </c>
      <c r="P1047" s="129"/>
      <c r="W1047" s="196">
        <v>1500</v>
      </c>
      <c r="X1047" s="197">
        <f t="shared" si="147"/>
        <v>3000</v>
      </c>
      <c r="Y1047" s="285"/>
      <c r="Z1047"/>
      <c r="AA1047"/>
      <c r="AB1047"/>
      <c r="AC1047" s="66"/>
    </row>
    <row r="1048" spans="1:29" s="141" customFormat="1">
      <c r="A1048" s="144"/>
      <c r="C1048" s="375" t="s">
        <v>2434</v>
      </c>
      <c r="D1048" s="375"/>
      <c r="E1048" s="375"/>
      <c r="F1048" s="375"/>
      <c r="G1048" s="375"/>
      <c r="H1048" s="375"/>
      <c r="I1048" s="375"/>
      <c r="J1048" s="375"/>
      <c r="K1048" s="375"/>
      <c r="L1048" s="375"/>
      <c r="M1048" s="375"/>
      <c r="N1048" s="375"/>
      <c r="O1048" s="375"/>
      <c r="P1048" s="375"/>
      <c r="W1048" s="142"/>
      <c r="X1048" s="143">
        <f t="shared" ref="X1048" si="148">+L1048*W1048</f>
        <v>0</v>
      </c>
      <c r="Y1048" s="361"/>
      <c r="Z1048" s="144"/>
      <c r="AA1048" s="144"/>
      <c r="AB1048" s="144"/>
      <c r="AC1048" s="153"/>
    </row>
    <row r="1049" spans="1:29" s="35" customFormat="1">
      <c r="A1049"/>
      <c r="C1049" s="38" t="s">
        <v>2255</v>
      </c>
      <c r="D1049" s="36" t="s">
        <v>60</v>
      </c>
      <c r="E1049" s="34" t="s">
        <v>1473</v>
      </c>
      <c r="F1049" s="129"/>
      <c r="G1049" s="129"/>
      <c r="H1049" s="129"/>
      <c r="I1049" s="129"/>
      <c r="J1049" s="322" t="str">
        <f>+J1047</f>
        <v>Blanco</v>
      </c>
      <c r="K1049" s="34" t="str">
        <f>+K788</f>
        <v>NUEVO</v>
      </c>
      <c r="L1049" s="129">
        <v>2</v>
      </c>
      <c r="M1049" s="129"/>
      <c r="N1049" s="129"/>
      <c r="O1049" s="34" t="str">
        <f>+C1048</f>
        <v>HABITACION 117</v>
      </c>
      <c r="P1049" s="129"/>
      <c r="W1049" s="196">
        <v>10000</v>
      </c>
      <c r="X1049" s="197">
        <f t="shared" ref="X1049:X1055" si="149">+W1049*L1049</f>
        <v>20000</v>
      </c>
      <c r="Y1049" s="285"/>
      <c r="Z1049"/>
      <c r="AA1049"/>
      <c r="AB1049"/>
      <c r="AC1049" s="66"/>
    </row>
    <row r="1050" spans="1:29" s="35" customFormat="1">
      <c r="A1050"/>
      <c r="C1050" s="38" t="s">
        <v>2256</v>
      </c>
      <c r="D1050" s="36" t="s">
        <v>60</v>
      </c>
      <c r="E1050" s="34" t="s">
        <v>1474</v>
      </c>
      <c r="F1050" s="129"/>
      <c r="G1050" s="129"/>
      <c r="H1050" s="129"/>
      <c r="I1050" s="129"/>
      <c r="J1050" s="317" t="s">
        <v>1134</v>
      </c>
      <c r="K1050" s="34" t="s">
        <v>595</v>
      </c>
      <c r="L1050" s="129">
        <v>2</v>
      </c>
      <c r="M1050" s="129"/>
      <c r="N1050" s="129"/>
      <c r="O1050" s="34" t="str">
        <f>+C1048</f>
        <v>HABITACION 117</v>
      </c>
      <c r="P1050" s="129"/>
      <c r="W1050" s="196">
        <v>3000</v>
      </c>
      <c r="X1050" s="197">
        <f t="shared" si="149"/>
        <v>6000</v>
      </c>
      <c r="Y1050" s="285"/>
      <c r="Z1050"/>
      <c r="AA1050"/>
      <c r="AB1050"/>
      <c r="AC1050" s="66"/>
    </row>
    <row r="1051" spans="1:29" s="35" customFormat="1">
      <c r="A1051"/>
      <c r="C1051" s="38" t="s">
        <v>2257</v>
      </c>
      <c r="D1051" s="36" t="str">
        <f>+D1049</f>
        <v>4.1.1.4.01</v>
      </c>
      <c r="E1051" s="34" t="s">
        <v>1475</v>
      </c>
      <c r="F1051" s="129"/>
      <c r="G1051" s="129"/>
      <c r="H1051" s="129"/>
      <c r="I1051" s="129"/>
      <c r="J1051" s="317" t="s">
        <v>1134</v>
      </c>
      <c r="K1051" s="34" t="str">
        <f>+K1049</f>
        <v>NUEVO</v>
      </c>
      <c r="L1051" s="129">
        <v>2</v>
      </c>
      <c r="M1051" s="129"/>
      <c r="N1051" s="129"/>
      <c r="O1051" s="34" t="str">
        <f>+C1048</f>
        <v>HABITACION 117</v>
      </c>
      <c r="P1051" s="129"/>
      <c r="W1051" s="196">
        <v>3500</v>
      </c>
      <c r="X1051" s="197">
        <f t="shared" si="149"/>
        <v>7000</v>
      </c>
      <c r="Y1051" s="285"/>
      <c r="Z1051"/>
      <c r="AA1051"/>
      <c r="AB1051"/>
      <c r="AC1051" s="66"/>
    </row>
    <row r="1052" spans="1:29" s="35" customFormat="1">
      <c r="A1052"/>
      <c r="C1052" s="38" t="s">
        <v>2258</v>
      </c>
      <c r="D1052" s="36" t="str">
        <f>+D1050</f>
        <v>4.1.1.4.01</v>
      </c>
      <c r="E1052" s="34" t="s">
        <v>1476</v>
      </c>
      <c r="F1052" s="129"/>
      <c r="G1052" s="129"/>
      <c r="H1052" s="129"/>
      <c r="I1052" s="129"/>
      <c r="J1052" s="317" t="s">
        <v>1134</v>
      </c>
      <c r="K1052" s="34" t="str">
        <f>+K1050</f>
        <v>Usado</v>
      </c>
      <c r="L1052" s="129">
        <v>2</v>
      </c>
      <c r="M1052" s="129"/>
      <c r="N1052" s="129"/>
      <c r="O1052" s="34" t="str">
        <f>+C1048</f>
        <v>HABITACION 117</v>
      </c>
      <c r="P1052" s="129"/>
      <c r="W1052" s="196">
        <v>3500</v>
      </c>
      <c r="X1052" s="197">
        <f t="shared" si="149"/>
        <v>7000</v>
      </c>
      <c r="Y1052" s="285"/>
      <c r="Z1052"/>
      <c r="AA1052"/>
      <c r="AB1052"/>
      <c r="AC1052" s="66"/>
    </row>
    <row r="1053" spans="1:29" s="35" customFormat="1">
      <c r="A1053"/>
      <c r="C1053" s="38" t="s">
        <v>2259</v>
      </c>
      <c r="D1053" s="36" t="str">
        <f>+D1051</f>
        <v>4.1.1.4.01</v>
      </c>
      <c r="E1053" s="34" t="s">
        <v>1477</v>
      </c>
      <c r="F1053" s="129"/>
      <c r="G1053" s="129"/>
      <c r="H1053" s="129"/>
      <c r="I1053" s="129"/>
      <c r="J1053" s="317" t="s">
        <v>1134</v>
      </c>
      <c r="K1053" s="34" t="str">
        <f>+K1051</f>
        <v>NUEVO</v>
      </c>
      <c r="L1053" s="129">
        <v>2</v>
      </c>
      <c r="M1053" s="129"/>
      <c r="N1053" s="129"/>
      <c r="O1053" s="34" t="str">
        <f>+C1048</f>
        <v>HABITACION 117</v>
      </c>
      <c r="P1053" s="129"/>
      <c r="W1053" s="196">
        <v>4000</v>
      </c>
      <c r="X1053" s="197">
        <f t="shared" si="149"/>
        <v>8000</v>
      </c>
      <c r="Y1053" s="285"/>
      <c r="Z1053"/>
      <c r="AA1053"/>
      <c r="AB1053"/>
      <c r="AC1053" s="66"/>
    </row>
    <row r="1054" spans="1:29" s="35" customFormat="1">
      <c r="A1054"/>
      <c r="C1054" s="38" t="s">
        <v>2260</v>
      </c>
      <c r="D1054" s="36" t="str">
        <f>+D1052</f>
        <v>4.1.1.4.01</v>
      </c>
      <c r="E1054" s="34" t="s">
        <v>1478</v>
      </c>
      <c r="F1054" s="129"/>
      <c r="G1054" s="129"/>
      <c r="H1054" s="129"/>
      <c r="I1054" s="129"/>
      <c r="J1054" s="317" t="s">
        <v>1134</v>
      </c>
      <c r="K1054" s="34" t="str">
        <f>+K1052</f>
        <v>Usado</v>
      </c>
      <c r="L1054" s="129">
        <v>2</v>
      </c>
      <c r="M1054" s="129"/>
      <c r="N1054" s="129"/>
      <c r="O1054" s="34" t="str">
        <f>+C1048</f>
        <v>HABITACION 117</v>
      </c>
      <c r="P1054" s="129"/>
      <c r="W1054" s="196">
        <v>2500</v>
      </c>
      <c r="X1054" s="197">
        <f t="shared" si="149"/>
        <v>5000</v>
      </c>
      <c r="Y1054" s="285"/>
      <c r="Z1054"/>
      <c r="AA1054"/>
      <c r="AB1054"/>
      <c r="AC1054" s="66"/>
    </row>
    <row r="1055" spans="1:29" s="58" customFormat="1">
      <c r="A1055"/>
      <c r="C1055" s="38" t="s">
        <v>2261</v>
      </c>
      <c r="D1055" s="275" t="str">
        <f>+D1053</f>
        <v>4.1.1.4.01</v>
      </c>
      <c r="E1055" s="276" t="s">
        <v>1479</v>
      </c>
      <c r="F1055" s="277"/>
      <c r="G1055" s="277"/>
      <c r="H1055" s="277"/>
      <c r="I1055" s="277"/>
      <c r="J1055" s="317" t="s">
        <v>1134</v>
      </c>
      <c r="K1055" s="276" t="str">
        <f>+K1053</f>
        <v>NUEVO</v>
      </c>
      <c r="L1055" s="277">
        <v>2</v>
      </c>
      <c r="M1055" s="277"/>
      <c r="N1055" s="277"/>
      <c r="O1055" s="276" t="str">
        <f>+C1048</f>
        <v>HABITACION 117</v>
      </c>
      <c r="P1055" s="277"/>
      <c r="W1055" s="278">
        <v>1500</v>
      </c>
      <c r="X1055" s="279">
        <f t="shared" si="149"/>
        <v>3000</v>
      </c>
      <c r="Y1055" s="286"/>
      <c r="Z1055"/>
      <c r="AA1055"/>
      <c r="AB1055"/>
      <c r="AC1055" s="77"/>
    </row>
    <row r="1056" spans="1:29" s="35" customFormat="1">
      <c r="B1056" s="38"/>
      <c r="C1056" s="38" t="s">
        <v>2262</v>
      </c>
      <c r="D1056" s="36" t="s">
        <v>60</v>
      </c>
      <c r="E1056" s="34" t="s">
        <v>1791</v>
      </c>
      <c r="F1056" s="34"/>
      <c r="G1056" s="34"/>
      <c r="H1056" s="34"/>
      <c r="I1056" s="34"/>
      <c r="J1056" s="317" t="s">
        <v>1134</v>
      </c>
      <c r="K1056" s="34" t="str">
        <f t="shared" ref="K1056:K1119" si="150">+K1053</f>
        <v>NUEVO</v>
      </c>
      <c r="L1056" s="34">
        <v>1</v>
      </c>
      <c r="M1056" s="34"/>
      <c r="N1056" s="34"/>
      <c r="O1056" s="34" t="s">
        <v>4336</v>
      </c>
      <c r="W1056" s="196">
        <v>3500</v>
      </c>
      <c r="X1056" s="197">
        <f t="shared" ref="X1056:X1089" si="151">+W1056</f>
        <v>3500</v>
      </c>
      <c r="Y1056" s="248"/>
      <c r="Z1056"/>
      <c r="AA1056"/>
      <c r="AB1056"/>
      <c r="AC1056" s="66"/>
    </row>
    <row r="1057" spans="2:45" s="35" customFormat="1">
      <c r="B1057" s="38"/>
      <c r="C1057" s="38" t="s">
        <v>2263</v>
      </c>
      <c r="D1057" s="36" t="s">
        <v>60</v>
      </c>
      <c r="E1057" s="34" t="s">
        <v>1791</v>
      </c>
      <c r="F1057" s="34"/>
      <c r="G1057" s="34"/>
      <c r="H1057" s="34"/>
      <c r="I1057" s="34"/>
      <c r="J1057" s="317" t="s">
        <v>1134</v>
      </c>
      <c r="K1057" s="34" t="str">
        <f t="shared" si="150"/>
        <v>Usado</v>
      </c>
      <c r="L1057" s="34">
        <v>1</v>
      </c>
      <c r="M1057" s="34"/>
      <c r="N1057" s="34"/>
      <c r="O1057" s="34" t="s">
        <v>4336</v>
      </c>
      <c r="W1057" s="196">
        <v>3500</v>
      </c>
      <c r="X1057" s="197">
        <f t="shared" si="151"/>
        <v>3500</v>
      </c>
      <c r="Y1057" s="248"/>
      <c r="Z1057" s="32"/>
      <c r="AA1057" s="274"/>
      <c r="AB1057" s="274"/>
      <c r="AC1057" s="126"/>
      <c r="AD1057" s="129"/>
      <c r="AE1057" s="129"/>
      <c r="AF1057" s="34"/>
      <c r="AG1057" s="129"/>
      <c r="AH1057" s="129"/>
      <c r="AI1057" s="129"/>
      <c r="AJ1057" s="34"/>
      <c r="AK1057" s="129"/>
      <c r="AR1057" s="196"/>
      <c r="AS1057" s="197"/>
    </row>
    <row r="1058" spans="2:45" s="35" customFormat="1">
      <c r="B1058" s="38"/>
      <c r="C1058" s="38" t="s">
        <v>2264</v>
      </c>
      <c r="D1058" s="36" t="str">
        <f>+D1056</f>
        <v>4.1.1.4.01</v>
      </c>
      <c r="E1058" s="34" t="s">
        <v>1791</v>
      </c>
      <c r="F1058" s="34"/>
      <c r="G1058" s="34"/>
      <c r="H1058" s="34"/>
      <c r="I1058" s="34"/>
      <c r="J1058" s="317" t="s">
        <v>1134</v>
      </c>
      <c r="K1058" s="34" t="str">
        <f t="shared" si="150"/>
        <v>NUEVO</v>
      </c>
      <c r="L1058" s="34">
        <v>1</v>
      </c>
      <c r="M1058" s="34"/>
      <c r="N1058" s="34"/>
      <c r="O1058" s="34" t="s">
        <v>4336</v>
      </c>
      <c r="W1058" s="196">
        <v>3500</v>
      </c>
      <c r="X1058" s="197">
        <f t="shared" si="151"/>
        <v>3500</v>
      </c>
      <c r="Y1058" s="248"/>
      <c r="Z1058" s="32"/>
      <c r="AA1058" s="274"/>
      <c r="AB1058" s="274"/>
      <c r="AC1058" s="126"/>
      <c r="AD1058" s="129"/>
      <c r="AE1058" s="129"/>
      <c r="AF1058" s="34"/>
      <c r="AG1058" s="129"/>
      <c r="AH1058" s="129"/>
      <c r="AI1058" s="129"/>
      <c r="AJ1058" s="34"/>
      <c r="AK1058" s="129"/>
      <c r="AR1058" s="196"/>
      <c r="AS1058" s="197"/>
    </row>
    <row r="1059" spans="2:45" s="35" customFormat="1">
      <c r="B1059" s="38"/>
      <c r="C1059" s="38" t="s">
        <v>2265</v>
      </c>
      <c r="D1059" s="36" t="str">
        <f>+D1057</f>
        <v>4.1.1.4.01</v>
      </c>
      <c r="E1059" s="34" t="s">
        <v>1791</v>
      </c>
      <c r="F1059" s="34"/>
      <c r="G1059" s="34"/>
      <c r="H1059" s="34"/>
      <c r="I1059" s="34"/>
      <c r="J1059" s="317" t="s">
        <v>1134</v>
      </c>
      <c r="K1059" s="34" t="str">
        <f t="shared" si="150"/>
        <v>NUEVO</v>
      </c>
      <c r="L1059" s="34">
        <v>1</v>
      </c>
      <c r="M1059" s="34"/>
      <c r="N1059" s="34"/>
      <c r="O1059" s="34" t="s">
        <v>4336</v>
      </c>
      <c r="W1059" s="196">
        <v>3500</v>
      </c>
      <c r="X1059" s="197">
        <f t="shared" si="151"/>
        <v>3500</v>
      </c>
      <c r="Y1059" s="248"/>
      <c r="Z1059" s="32"/>
      <c r="AA1059" s="274"/>
      <c r="AB1059" s="274"/>
      <c r="AC1059" s="126"/>
      <c r="AD1059" s="129"/>
      <c r="AE1059" s="129"/>
      <c r="AF1059" s="34"/>
      <c r="AG1059" s="129"/>
      <c r="AH1059" s="129"/>
      <c r="AI1059" s="129"/>
      <c r="AJ1059" s="34"/>
      <c r="AK1059" s="129"/>
      <c r="AR1059" s="196"/>
      <c r="AS1059" s="197"/>
    </row>
    <row r="1060" spans="2:45" s="35" customFormat="1">
      <c r="B1060" s="38"/>
      <c r="C1060" s="38" t="s">
        <v>2266</v>
      </c>
      <c r="D1060" s="36" t="str">
        <f>+D1058</f>
        <v>4.1.1.4.01</v>
      </c>
      <c r="E1060" s="34" t="s">
        <v>1791</v>
      </c>
      <c r="F1060" s="34"/>
      <c r="G1060" s="34"/>
      <c r="H1060" s="34"/>
      <c r="I1060" s="34"/>
      <c r="J1060" s="317" t="s">
        <v>1134</v>
      </c>
      <c r="K1060" s="34" t="str">
        <f t="shared" si="150"/>
        <v>Usado</v>
      </c>
      <c r="L1060" s="34">
        <v>1</v>
      </c>
      <c r="M1060" s="34"/>
      <c r="N1060" s="34"/>
      <c r="O1060" s="34" t="s">
        <v>4336</v>
      </c>
      <c r="W1060" s="196">
        <v>3500</v>
      </c>
      <c r="X1060" s="197">
        <f t="shared" si="151"/>
        <v>3500</v>
      </c>
      <c r="Y1060" s="248"/>
      <c r="Z1060" s="32"/>
      <c r="AA1060" s="274"/>
      <c r="AB1060" s="274"/>
      <c r="AC1060" s="126"/>
      <c r="AD1060" s="129"/>
      <c r="AE1060" s="129"/>
      <c r="AF1060" s="34"/>
      <c r="AG1060" s="129"/>
      <c r="AH1060" s="129"/>
      <c r="AI1060" s="129"/>
      <c r="AJ1060" s="34"/>
      <c r="AK1060" s="129"/>
      <c r="AR1060" s="196"/>
      <c r="AS1060" s="197"/>
    </row>
    <row r="1061" spans="2:45" s="35" customFormat="1">
      <c r="B1061" s="38"/>
      <c r="C1061" s="38" t="s">
        <v>2267</v>
      </c>
      <c r="D1061" s="36" t="str">
        <f>+D1059</f>
        <v>4.1.1.4.01</v>
      </c>
      <c r="E1061" s="34" t="s">
        <v>1791</v>
      </c>
      <c r="F1061" s="34"/>
      <c r="G1061" s="34"/>
      <c r="H1061" s="34"/>
      <c r="I1061" s="34"/>
      <c r="J1061" s="317" t="s">
        <v>1134</v>
      </c>
      <c r="K1061" s="34" t="str">
        <f t="shared" si="150"/>
        <v>NUEVO</v>
      </c>
      <c r="L1061" s="34">
        <v>1</v>
      </c>
      <c r="M1061" s="34"/>
      <c r="N1061" s="34"/>
      <c r="O1061" s="34" t="s">
        <v>4336</v>
      </c>
      <c r="W1061" s="196">
        <v>3500</v>
      </c>
      <c r="X1061" s="197">
        <f t="shared" si="151"/>
        <v>3500</v>
      </c>
      <c r="Y1061" s="248"/>
      <c r="Z1061" s="32"/>
      <c r="AA1061" s="274"/>
      <c r="AB1061" s="274"/>
      <c r="AC1061" s="126"/>
      <c r="AD1061" s="129"/>
      <c r="AE1061" s="129"/>
      <c r="AF1061" s="34"/>
      <c r="AG1061" s="129"/>
      <c r="AH1061" s="129"/>
      <c r="AI1061" s="129"/>
      <c r="AJ1061" s="34"/>
      <c r="AK1061" s="129"/>
      <c r="AR1061" s="196"/>
      <c r="AS1061" s="197"/>
    </row>
    <row r="1062" spans="2:45" s="35" customFormat="1">
      <c r="B1062" s="38"/>
      <c r="C1062" s="38" t="s">
        <v>2268</v>
      </c>
      <c r="D1062" s="36" t="str">
        <f>+D1060</f>
        <v>4.1.1.4.01</v>
      </c>
      <c r="E1062" s="34" t="s">
        <v>1791</v>
      </c>
      <c r="F1062" s="34"/>
      <c r="G1062" s="34"/>
      <c r="H1062" s="34"/>
      <c r="I1062" s="34"/>
      <c r="J1062" s="317" t="s">
        <v>1134</v>
      </c>
      <c r="K1062" s="34" t="str">
        <f t="shared" si="150"/>
        <v>NUEVO</v>
      </c>
      <c r="L1062" s="34">
        <v>1</v>
      </c>
      <c r="M1062" s="34"/>
      <c r="N1062" s="34"/>
      <c r="O1062" s="34" t="s">
        <v>4336</v>
      </c>
      <c r="W1062" s="196">
        <v>3500</v>
      </c>
      <c r="X1062" s="197">
        <f t="shared" si="151"/>
        <v>3500</v>
      </c>
      <c r="Y1062" s="248"/>
      <c r="Z1062" s="32"/>
      <c r="AA1062" s="274"/>
      <c r="AB1062" s="274"/>
      <c r="AC1062" s="126"/>
      <c r="AD1062" s="129"/>
      <c r="AE1062" s="129"/>
      <c r="AF1062" s="34"/>
      <c r="AG1062" s="129"/>
      <c r="AH1062" s="129"/>
      <c r="AI1062" s="129"/>
      <c r="AJ1062" s="34"/>
      <c r="AK1062" s="129"/>
      <c r="AR1062" s="196"/>
      <c r="AS1062" s="197"/>
    </row>
    <row r="1063" spans="2:45" s="35" customFormat="1">
      <c r="B1063" s="38"/>
      <c r="C1063" s="38" t="s">
        <v>2269</v>
      </c>
      <c r="D1063" s="36" t="s">
        <v>60</v>
      </c>
      <c r="E1063" s="34" t="s">
        <v>1791</v>
      </c>
      <c r="F1063" s="34"/>
      <c r="G1063" s="34"/>
      <c r="H1063" s="34"/>
      <c r="I1063" s="34"/>
      <c r="J1063" s="317" t="s">
        <v>1134</v>
      </c>
      <c r="K1063" s="34" t="str">
        <f t="shared" si="150"/>
        <v>Usado</v>
      </c>
      <c r="L1063" s="34">
        <v>1</v>
      </c>
      <c r="M1063" s="34"/>
      <c r="N1063" s="34"/>
      <c r="O1063" s="34" t="s">
        <v>4336</v>
      </c>
      <c r="W1063" s="196">
        <v>3500</v>
      </c>
      <c r="X1063" s="197">
        <f t="shared" si="151"/>
        <v>3500</v>
      </c>
      <c r="Y1063" s="248"/>
      <c r="Z1063" s="32"/>
      <c r="AA1063" s="274"/>
      <c r="AB1063" s="274"/>
      <c r="AC1063" s="126"/>
      <c r="AD1063" s="129"/>
      <c r="AE1063" s="129"/>
      <c r="AF1063" s="34"/>
      <c r="AG1063" s="129"/>
      <c r="AH1063" s="129"/>
      <c r="AI1063" s="129"/>
      <c r="AJ1063" s="34"/>
      <c r="AK1063" s="129"/>
      <c r="AR1063" s="196"/>
      <c r="AS1063" s="197"/>
    </row>
    <row r="1064" spans="2:45" s="35" customFormat="1">
      <c r="B1064" s="38"/>
      <c r="C1064" s="38" t="s">
        <v>2270</v>
      </c>
      <c r="D1064" s="36" t="s">
        <v>60</v>
      </c>
      <c r="E1064" s="34" t="s">
        <v>1791</v>
      </c>
      <c r="F1064" s="34"/>
      <c r="G1064" s="34"/>
      <c r="H1064" s="34"/>
      <c r="I1064" s="34"/>
      <c r="J1064" s="317" t="s">
        <v>1134</v>
      </c>
      <c r="K1064" s="34" t="str">
        <f t="shared" si="150"/>
        <v>NUEVO</v>
      </c>
      <c r="L1064" s="34">
        <v>1</v>
      </c>
      <c r="M1064" s="34"/>
      <c r="N1064" s="34"/>
      <c r="O1064" s="34" t="s">
        <v>4336</v>
      </c>
      <c r="W1064" s="196">
        <v>3500</v>
      </c>
      <c r="X1064" s="197">
        <f t="shared" si="151"/>
        <v>3500</v>
      </c>
      <c r="Y1064" s="248"/>
      <c r="Z1064" s="32"/>
      <c r="AA1064" s="274"/>
      <c r="AB1064" s="274"/>
      <c r="AC1064" s="126"/>
      <c r="AD1064" s="129"/>
      <c r="AE1064" s="129"/>
      <c r="AF1064" s="34"/>
      <c r="AG1064" s="129"/>
      <c r="AH1064" s="129"/>
      <c r="AI1064" s="129"/>
      <c r="AJ1064" s="34"/>
      <c r="AK1064" s="129"/>
      <c r="AR1064" s="196"/>
      <c r="AS1064" s="197"/>
    </row>
    <row r="1065" spans="2:45" s="35" customFormat="1">
      <c r="B1065" s="38"/>
      <c r="C1065" s="38" t="s">
        <v>2271</v>
      </c>
      <c r="D1065" s="36" t="str">
        <f>+D1063</f>
        <v>4.1.1.4.01</v>
      </c>
      <c r="E1065" s="34" t="s">
        <v>1791</v>
      </c>
      <c r="F1065" s="34"/>
      <c r="G1065" s="34"/>
      <c r="H1065" s="34"/>
      <c r="I1065" s="34"/>
      <c r="J1065" s="317" t="s">
        <v>1134</v>
      </c>
      <c r="K1065" s="34" t="str">
        <f t="shared" si="150"/>
        <v>NUEVO</v>
      </c>
      <c r="L1065" s="34">
        <v>1</v>
      </c>
      <c r="M1065" s="34"/>
      <c r="N1065" s="34"/>
      <c r="O1065" s="34" t="s">
        <v>4336</v>
      </c>
      <c r="W1065" s="196">
        <v>3500</v>
      </c>
      <c r="X1065" s="197">
        <f t="shared" si="151"/>
        <v>3500</v>
      </c>
      <c r="Y1065" s="248"/>
      <c r="Z1065" s="32"/>
      <c r="AA1065" s="274"/>
      <c r="AB1065" s="274"/>
      <c r="AC1065" s="126"/>
      <c r="AD1065" s="129"/>
      <c r="AE1065" s="129"/>
      <c r="AF1065" s="34"/>
      <c r="AG1065" s="129"/>
      <c r="AH1065" s="129"/>
      <c r="AI1065" s="129"/>
      <c r="AJ1065" s="34"/>
      <c r="AK1065" s="129"/>
      <c r="AR1065" s="196"/>
      <c r="AS1065" s="197"/>
    </row>
    <row r="1066" spans="2:45" s="35" customFormat="1">
      <c r="B1066" s="38"/>
      <c r="C1066" s="38" t="s">
        <v>2272</v>
      </c>
      <c r="D1066" s="36" t="str">
        <f>+D1064</f>
        <v>4.1.1.4.01</v>
      </c>
      <c r="E1066" s="34" t="s">
        <v>1791</v>
      </c>
      <c r="F1066" s="34"/>
      <c r="G1066" s="34"/>
      <c r="H1066" s="34"/>
      <c r="I1066" s="34"/>
      <c r="J1066" s="317" t="s">
        <v>1134</v>
      </c>
      <c r="K1066" s="34" t="str">
        <f t="shared" si="150"/>
        <v>Usado</v>
      </c>
      <c r="L1066" s="34">
        <v>1</v>
      </c>
      <c r="M1066" s="34"/>
      <c r="N1066" s="34"/>
      <c r="O1066" s="34" t="s">
        <v>4336</v>
      </c>
      <c r="W1066" s="196">
        <v>3500</v>
      </c>
      <c r="X1066" s="197">
        <f t="shared" si="151"/>
        <v>3500</v>
      </c>
      <c r="Y1066" s="248"/>
      <c r="Z1066" s="32"/>
      <c r="AA1066" s="274"/>
      <c r="AB1066" s="274"/>
      <c r="AC1066" s="126"/>
      <c r="AD1066" s="129"/>
      <c r="AE1066" s="129"/>
      <c r="AF1066" s="34"/>
      <c r="AG1066" s="129"/>
      <c r="AH1066" s="129"/>
      <c r="AI1066" s="129"/>
      <c r="AJ1066" s="34"/>
      <c r="AK1066" s="129"/>
      <c r="AR1066" s="196"/>
      <c r="AS1066" s="197"/>
    </row>
    <row r="1067" spans="2:45" s="35" customFormat="1">
      <c r="B1067" s="38"/>
      <c r="C1067" s="38" t="s">
        <v>2273</v>
      </c>
      <c r="D1067" s="36" t="str">
        <f>+D1065</f>
        <v>4.1.1.4.01</v>
      </c>
      <c r="E1067" s="34" t="s">
        <v>1791</v>
      </c>
      <c r="F1067" s="34"/>
      <c r="G1067" s="34"/>
      <c r="H1067" s="34"/>
      <c r="I1067" s="34"/>
      <c r="J1067" s="317" t="s">
        <v>1134</v>
      </c>
      <c r="K1067" s="34" t="str">
        <f t="shared" si="150"/>
        <v>NUEVO</v>
      </c>
      <c r="L1067" s="34">
        <v>1</v>
      </c>
      <c r="M1067" s="34"/>
      <c r="N1067" s="34"/>
      <c r="O1067" s="34" t="s">
        <v>4336</v>
      </c>
      <c r="W1067" s="196">
        <v>3500</v>
      </c>
      <c r="X1067" s="197">
        <f t="shared" si="151"/>
        <v>3500</v>
      </c>
      <c r="Y1067" s="248"/>
      <c r="Z1067" s="32"/>
      <c r="AA1067" s="274"/>
      <c r="AB1067" s="274"/>
      <c r="AC1067" s="126"/>
      <c r="AD1067" s="129"/>
      <c r="AE1067" s="129"/>
      <c r="AF1067" s="34"/>
      <c r="AG1067" s="129"/>
      <c r="AH1067" s="129"/>
      <c r="AI1067" s="129"/>
      <c r="AJ1067" s="34"/>
      <c r="AK1067" s="129"/>
      <c r="AR1067" s="196"/>
      <c r="AS1067" s="197"/>
    </row>
    <row r="1068" spans="2:45" s="35" customFormat="1">
      <c r="B1068" s="38"/>
      <c r="C1068" s="38" t="s">
        <v>2274</v>
      </c>
      <c r="D1068" s="36" t="str">
        <f>+D1066</f>
        <v>4.1.1.4.01</v>
      </c>
      <c r="E1068" s="34" t="s">
        <v>1791</v>
      </c>
      <c r="F1068" s="34"/>
      <c r="G1068" s="34"/>
      <c r="H1068" s="34"/>
      <c r="I1068" s="34"/>
      <c r="J1068" s="317" t="s">
        <v>1134</v>
      </c>
      <c r="K1068" s="34" t="str">
        <f t="shared" si="150"/>
        <v>NUEVO</v>
      </c>
      <c r="L1068" s="34">
        <v>1</v>
      </c>
      <c r="M1068" s="34"/>
      <c r="N1068" s="34"/>
      <c r="O1068" s="34" t="s">
        <v>4336</v>
      </c>
      <c r="W1068" s="196">
        <v>3500</v>
      </c>
      <c r="X1068" s="197">
        <f t="shared" si="151"/>
        <v>3500</v>
      </c>
      <c r="Y1068" s="248"/>
      <c r="Z1068" s="32"/>
      <c r="AA1068" s="274"/>
      <c r="AB1068" s="274"/>
      <c r="AC1068" s="126"/>
      <c r="AD1068" s="129"/>
      <c r="AE1068" s="129"/>
      <c r="AF1068" s="34"/>
      <c r="AG1068" s="129"/>
      <c r="AH1068" s="129"/>
      <c r="AI1068" s="129"/>
      <c r="AJ1068" s="34"/>
      <c r="AK1068" s="129"/>
      <c r="AR1068" s="196"/>
      <c r="AS1068" s="197"/>
    </row>
    <row r="1069" spans="2:45" s="35" customFormat="1">
      <c r="B1069" s="38"/>
      <c r="C1069" s="38" t="s">
        <v>2275</v>
      </c>
      <c r="D1069" s="36" t="str">
        <f>+D1067</f>
        <v>4.1.1.4.01</v>
      </c>
      <c r="E1069" s="34" t="s">
        <v>1791</v>
      </c>
      <c r="F1069" s="34"/>
      <c r="G1069" s="34"/>
      <c r="H1069" s="34"/>
      <c r="I1069" s="34"/>
      <c r="J1069" s="317" t="s">
        <v>1134</v>
      </c>
      <c r="K1069" s="34" t="str">
        <f t="shared" si="150"/>
        <v>Usado</v>
      </c>
      <c r="L1069" s="34">
        <v>1</v>
      </c>
      <c r="M1069" s="34"/>
      <c r="N1069" s="34"/>
      <c r="O1069" s="34" t="s">
        <v>4336</v>
      </c>
      <c r="W1069" s="196">
        <v>3500</v>
      </c>
      <c r="X1069" s="197">
        <f t="shared" si="151"/>
        <v>3500</v>
      </c>
      <c r="Y1069" s="248"/>
      <c r="Z1069" s="32"/>
      <c r="AA1069" s="274"/>
      <c r="AB1069" s="274"/>
      <c r="AC1069" s="126"/>
      <c r="AD1069" s="129"/>
      <c r="AE1069" s="129"/>
      <c r="AF1069" s="34"/>
      <c r="AG1069" s="129"/>
      <c r="AH1069" s="129"/>
      <c r="AI1069" s="129"/>
      <c r="AJ1069" s="34"/>
      <c r="AK1069" s="129"/>
      <c r="AR1069" s="196"/>
      <c r="AS1069" s="197"/>
    </row>
    <row r="1070" spans="2:45" s="35" customFormat="1">
      <c r="B1070" s="38"/>
      <c r="C1070" s="38" t="s">
        <v>2276</v>
      </c>
      <c r="D1070" s="36" t="s">
        <v>60</v>
      </c>
      <c r="E1070" s="34" t="s">
        <v>1791</v>
      </c>
      <c r="F1070" s="34"/>
      <c r="G1070" s="34"/>
      <c r="H1070" s="34"/>
      <c r="I1070" s="34"/>
      <c r="J1070" s="317" t="s">
        <v>1134</v>
      </c>
      <c r="K1070" s="34" t="str">
        <f t="shared" si="150"/>
        <v>NUEVO</v>
      </c>
      <c r="L1070" s="34">
        <v>1</v>
      </c>
      <c r="M1070" s="34"/>
      <c r="N1070" s="34"/>
      <c r="O1070" s="34" t="s">
        <v>4336</v>
      </c>
      <c r="W1070" s="196">
        <v>3500</v>
      </c>
      <c r="X1070" s="197">
        <f t="shared" si="151"/>
        <v>3500</v>
      </c>
      <c r="Y1070" s="248"/>
      <c r="Z1070" s="32"/>
      <c r="AA1070" s="274"/>
      <c r="AB1070" s="274"/>
      <c r="AC1070" s="126"/>
      <c r="AD1070" s="129"/>
      <c r="AE1070" s="129"/>
      <c r="AF1070" s="34"/>
      <c r="AG1070" s="129"/>
      <c r="AH1070" s="129"/>
      <c r="AI1070" s="129"/>
      <c r="AJ1070" s="34"/>
      <c r="AK1070" s="129"/>
      <c r="AR1070" s="196"/>
      <c r="AS1070" s="197"/>
    </row>
    <row r="1071" spans="2:45" s="35" customFormat="1">
      <c r="B1071" s="38"/>
      <c r="C1071" s="38" t="s">
        <v>2277</v>
      </c>
      <c r="D1071" s="36" t="s">
        <v>60</v>
      </c>
      <c r="E1071" s="34" t="s">
        <v>1791</v>
      </c>
      <c r="F1071" s="34"/>
      <c r="G1071" s="34"/>
      <c r="H1071" s="34"/>
      <c r="I1071" s="34"/>
      <c r="J1071" s="317" t="s">
        <v>1134</v>
      </c>
      <c r="K1071" s="34" t="str">
        <f t="shared" si="150"/>
        <v>NUEVO</v>
      </c>
      <c r="L1071" s="34">
        <v>1</v>
      </c>
      <c r="M1071" s="34"/>
      <c r="N1071" s="34"/>
      <c r="O1071" s="34" t="s">
        <v>4336</v>
      </c>
      <c r="W1071" s="196">
        <v>3500</v>
      </c>
      <c r="X1071" s="197">
        <f t="shared" si="151"/>
        <v>3500</v>
      </c>
      <c r="Y1071" s="248"/>
      <c r="Z1071" s="32"/>
      <c r="AA1071" s="274"/>
      <c r="AB1071" s="274"/>
      <c r="AC1071" s="126"/>
      <c r="AD1071" s="129"/>
      <c r="AE1071" s="129"/>
      <c r="AF1071" s="34"/>
      <c r="AG1071" s="129"/>
      <c r="AH1071" s="129"/>
      <c r="AI1071" s="129"/>
      <c r="AJ1071" s="34"/>
      <c r="AK1071" s="129"/>
      <c r="AR1071" s="196"/>
      <c r="AS1071" s="197"/>
    </row>
    <row r="1072" spans="2:45" s="35" customFormat="1">
      <c r="B1072" s="38"/>
      <c r="C1072" s="38" t="s">
        <v>2278</v>
      </c>
      <c r="D1072" s="36" t="str">
        <f>+D1070</f>
        <v>4.1.1.4.01</v>
      </c>
      <c r="E1072" s="34" t="s">
        <v>1791</v>
      </c>
      <c r="F1072" s="34"/>
      <c r="G1072" s="34"/>
      <c r="H1072" s="34"/>
      <c r="I1072" s="34"/>
      <c r="J1072" s="317" t="s">
        <v>1134</v>
      </c>
      <c r="K1072" s="34" t="str">
        <f t="shared" si="150"/>
        <v>Usado</v>
      </c>
      <c r="L1072" s="34">
        <v>1</v>
      </c>
      <c r="M1072" s="34"/>
      <c r="N1072" s="34"/>
      <c r="O1072" s="34" t="s">
        <v>4336</v>
      </c>
      <c r="W1072" s="196">
        <v>3500</v>
      </c>
      <c r="X1072" s="197">
        <f t="shared" si="151"/>
        <v>3500</v>
      </c>
      <c r="Y1072" s="248"/>
      <c r="Z1072" s="32"/>
      <c r="AA1072" s="274"/>
      <c r="AB1072" s="274"/>
      <c r="AC1072" s="126"/>
      <c r="AD1072" s="129"/>
      <c r="AE1072" s="129"/>
      <c r="AF1072" s="34"/>
      <c r="AG1072" s="129"/>
      <c r="AH1072" s="129"/>
      <c r="AI1072" s="129"/>
      <c r="AJ1072" s="34"/>
      <c r="AK1072" s="129"/>
      <c r="AR1072" s="196"/>
      <c r="AS1072" s="197"/>
    </row>
    <row r="1073" spans="2:45" s="35" customFormat="1">
      <c r="B1073" s="38"/>
      <c r="C1073" s="38" t="s">
        <v>2279</v>
      </c>
      <c r="D1073" s="36" t="str">
        <f>+D1071</f>
        <v>4.1.1.4.01</v>
      </c>
      <c r="E1073" s="34" t="s">
        <v>1791</v>
      </c>
      <c r="F1073" s="34"/>
      <c r="G1073" s="34"/>
      <c r="H1073" s="34"/>
      <c r="I1073" s="34"/>
      <c r="J1073" s="317" t="s">
        <v>1134</v>
      </c>
      <c r="K1073" s="34" t="str">
        <f t="shared" si="150"/>
        <v>NUEVO</v>
      </c>
      <c r="L1073" s="34">
        <v>1</v>
      </c>
      <c r="M1073" s="34"/>
      <c r="N1073" s="34"/>
      <c r="O1073" s="34" t="s">
        <v>4336</v>
      </c>
      <c r="W1073" s="196">
        <v>3500</v>
      </c>
      <c r="X1073" s="197">
        <f t="shared" si="151"/>
        <v>3500</v>
      </c>
      <c r="Y1073" s="248"/>
      <c r="Z1073" s="32"/>
      <c r="AA1073" s="274"/>
      <c r="AB1073" s="274"/>
      <c r="AC1073" s="126"/>
      <c r="AD1073" s="129"/>
      <c r="AE1073" s="129"/>
      <c r="AF1073" s="34"/>
      <c r="AG1073" s="129"/>
      <c r="AH1073" s="129"/>
      <c r="AI1073" s="129"/>
      <c r="AJ1073" s="34"/>
      <c r="AK1073" s="129"/>
      <c r="AR1073" s="196"/>
      <c r="AS1073" s="197"/>
    </row>
    <row r="1074" spans="2:45" s="35" customFormat="1">
      <c r="B1074" s="38"/>
      <c r="C1074" s="38" t="s">
        <v>2280</v>
      </c>
      <c r="D1074" s="36" t="str">
        <f>+D1072</f>
        <v>4.1.1.4.01</v>
      </c>
      <c r="E1074" s="34" t="s">
        <v>1791</v>
      </c>
      <c r="F1074" s="34"/>
      <c r="G1074" s="34"/>
      <c r="H1074" s="34"/>
      <c r="I1074" s="34"/>
      <c r="J1074" s="317" t="s">
        <v>1134</v>
      </c>
      <c r="K1074" s="34" t="str">
        <f t="shared" si="150"/>
        <v>NUEVO</v>
      </c>
      <c r="L1074" s="34">
        <v>1</v>
      </c>
      <c r="M1074" s="34"/>
      <c r="N1074" s="34"/>
      <c r="O1074" s="34" t="s">
        <v>4336</v>
      </c>
      <c r="W1074" s="196">
        <v>3500</v>
      </c>
      <c r="X1074" s="197">
        <f t="shared" si="151"/>
        <v>3500</v>
      </c>
      <c r="Y1074" s="248"/>
      <c r="Z1074" s="32"/>
      <c r="AA1074" s="274"/>
      <c r="AB1074" s="274"/>
      <c r="AC1074" s="126"/>
      <c r="AD1074" s="129"/>
      <c r="AE1074" s="129"/>
      <c r="AF1074" s="34"/>
      <c r="AG1074" s="129"/>
      <c r="AH1074" s="129"/>
      <c r="AI1074" s="129"/>
      <c r="AJ1074" s="34"/>
      <c r="AK1074" s="129"/>
      <c r="AR1074" s="196"/>
      <c r="AS1074" s="197"/>
    </row>
    <row r="1075" spans="2:45" s="35" customFormat="1">
      <c r="B1075" s="38"/>
      <c r="C1075" s="38" t="s">
        <v>2281</v>
      </c>
      <c r="D1075" s="36" t="str">
        <f>+D1073</f>
        <v>4.1.1.4.01</v>
      </c>
      <c r="E1075" s="34" t="s">
        <v>1791</v>
      </c>
      <c r="F1075" s="34"/>
      <c r="G1075" s="34"/>
      <c r="H1075" s="34"/>
      <c r="I1075" s="34"/>
      <c r="J1075" s="317" t="s">
        <v>1134</v>
      </c>
      <c r="K1075" s="34" t="str">
        <f t="shared" si="150"/>
        <v>Usado</v>
      </c>
      <c r="L1075" s="34">
        <v>1</v>
      </c>
      <c r="M1075" s="34"/>
      <c r="N1075" s="34"/>
      <c r="O1075" s="34" t="s">
        <v>4336</v>
      </c>
      <c r="W1075" s="196">
        <v>3500</v>
      </c>
      <c r="X1075" s="197">
        <f t="shared" si="151"/>
        <v>3500</v>
      </c>
      <c r="Y1075" s="248"/>
      <c r="Z1075" s="32"/>
      <c r="AA1075" s="274"/>
      <c r="AB1075" s="274"/>
      <c r="AC1075" s="126"/>
      <c r="AD1075" s="129"/>
      <c r="AE1075" s="129"/>
      <c r="AF1075" s="34"/>
      <c r="AG1075" s="129"/>
      <c r="AH1075" s="129"/>
      <c r="AI1075" s="129"/>
      <c r="AJ1075" s="34"/>
      <c r="AK1075" s="129"/>
      <c r="AR1075" s="196"/>
      <c r="AS1075" s="197"/>
    </row>
    <row r="1076" spans="2:45" s="35" customFormat="1">
      <c r="B1076" s="38"/>
      <c r="C1076" s="38" t="s">
        <v>2282</v>
      </c>
      <c r="D1076" s="36" t="str">
        <f>+D1074</f>
        <v>4.1.1.4.01</v>
      </c>
      <c r="E1076" s="34" t="s">
        <v>1791</v>
      </c>
      <c r="F1076" s="34"/>
      <c r="G1076" s="34"/>
      <c r="H1076" s="34"/>
      <c r="I1076" s="34"/>
      <c r="J1076" s="317" t="s">
        <v>1134</v>
      </c>
      <c r="K1076" s="34" t="str">
        <f t="shared" si="150"/>
        <v>NUEVO</v>
      </c>
      <c r="L1076" s="34">
        <v>1</v>
      </c>
      <c r="M1076" s="34"/>
      <c r="N1076" s="34"/>
      <c r="O1076" s="34" t="s">
        <v>4336</v>
      </c>
      <c r="W1076" s="196">
        <v>3500</v>
      </c>
      <c r="X1076" s="197">
        <f t="shared" si="151"/>
        <v>3500</v>
      </c>
      <c r="Y1076" s="248"/>
      <c r="Z1076" s="32"/>
      <c r="AA1076" s="32"/>
      <c r="AB1076" s="32"/>
      <c r="AC1076" s="125"/>
      <c r="AD1076" s="34"/>
      <c r="AE1076" s="34"/>
      <c r="AF1076" s="34"/>
      <c r="AG1076" s="34"/>
      <c r="AJ1076" s="34"/>
      <c r="AK1076" s="34"/>
      <c r="AR1076" s="196"/>
      <c r="AS1076" s="197"/>
    </row>
    <row r="1077" spans="2:45" s="35" customFormat="1">
      <c r="B1077" s="38"/>
      <c r="C1077" s="38" t="s">
        <v>2283</v>
      </c>
      <c r="D1077" s="36" t="s">
        <v>60</v>
      </c>
      <c r="E1077" s="34" t="s">
        <v>1791</v>
      </c>
      <c r="F1077" s="34"/>
      <c r="G1077" s="34"/>
      <c r="H1077" s="34"/>
      <c r="I1077" s="34"/>
      <c r="J1077" s="317" t="s">
        <v>1134</v>
      </c>
      <c r="K1077" s="34" t="str">
        <f t="shared" si="150"/>
        <v>NUEVO</v>
      </c>
      <c r="L1077" s="34">
        <v>1</v>
      </c>
      <c r="M1077" s="34"/>
      <c r="N1077" s="34"/>
      <c r="O1077" s="34" t="s">
        <v>4336</v>
      </c>
      <c r="W1077" s="196">
        <v>3500</v>
      </c>
      <c r="X1077" s="197">
        <f t="shared" si="151"/>
        <v>3500</v>
      </c>
      <c r="Y1077" s="248"/>
      <c r="Z1077"/>
      <c r="AA1077"/>
      <c r="AB1077"/>
      <c r="AC1077" s="66"/>
    </row>
    <row r="1078" spans="2:45" s="35" customFormat="1">
      <c r="B1078" s="38"/>
      <c r="C1078" s="38" t="s">
        <v>2284</v>
      </c>
      <c r="D1078" s="36" t="s">
        <v>60</v>
      </c>
      <c r="E1078" s="34" t="s">
        <v>1791</v>
      </c>
      <c r="F1078" s="34"/>
      <c r="G1078" s="34"/>
      <c r="H1078" s="34"/>
      <c r="I1078" s="34"/>
      <c r="J1078" s="317" t="s">
        <v>1134</v>
      </c>
      <c r="K1078" s="34" t="str">
        <f t="shared" si="150"/>
        <v>Usado</v>
      </c>
      <c r="L1078" s="34">
        <v>1</v>
      </c>
      <c r="M1078" s="34"/>
      <c r="N1078" s="34"/>
      <c r="O1078" s="34" t="s">
        <v>4336</v>
      </c>
      <c r="W1078" s="196">
        <v>3500</v>
      </c>
      <c r="X1078" s="197">
        <f t="shared" si="151"/>
        <v>3500</v>
      </c>
      <c r="Y1078" s="248"/>
      <c r="Z1078"/>
      <c r="AA1078"/>
      <c r="AB1078"/>
      <c r="AC1078" s="66"/>
    </row>
    <row r="1079" spans="2:45" s="35" customFormat="1">
      <c r="B1079" s="38"/>
      <c r="C1079" s="38" t="s">
        <v>2285</v>
      </c>
      <c r="D1079" s="36" t="str">
        <f>+D1077</f>
        <v>4.1.1.4.01</v>
      </c>
      <c r="E1079" s="34" t="s">
        <v>1791</v>
      </c>
      <c r="F1079" s="34"/>
      <c r="G1079" s="34"/>
      <c r="H1079" s="34"/>
      <c r="I1079" s="34"/>
      <c r="J1079" s="317" t="s">
        <v>1134</v>
      </c>
      <c r="K1079" s="34" t="str">
        <f t="shared" si="150"/>
        <v>NUEVO</v>
      </c>
      <c r="L1079" s="34">
        <v>1</v>
      </c>
      <c r="M1079" s="34"/>
      <c r="N1079" s="34"/>
      <c r="O1079" s="34" t="s">
        <v>4336</v>
      </c>
      <c r="W1079" s="196">
        <v>3500</v>
      </c>
      <c r="X1079" s="197">
        <f t="shared" si="151"/>
        <v>3500</v>
      </c>
      <c r="Y1079" s="248"/>
      <c r="Z1079"/>
      <c r="AA1079"/>
      <c r="AB1079"/>
      <c r="AC1079" s="66"/>
    </row>
    <row r="1080" spans="2:45" s="35" customFormat="1">
      <c r="B1080" s="38"/>
      <c r="C1080" s="38" t="s">
        <v>2286</v>
      </c>
      <c r="D1080" s="36" t="str">
        <f>+D1078</f>
        <v>4.1.1.4.01</v>
      </c>
      <c r="E1080" s="34" t="s">
        <v>1791</v>
      </c>
      <c r="F1080" s="34"/>
      <c r="G1080" s="34"/>
      <c r="H1080" s="34"/>
      <c r="I1080" s="34"/>
      <c r="J1080" s="317" t="s">
        <v>1134</v>
      </c>
      <c r="K1080" s="34" t="str">
        <f t="shared" si="150"/>
        <v>NUEVO</v>
      </c>
      <c r="L1080" s="34">
        <v>1</v>
      </c>
      <c r="M1080" s="34"/>
      <c r="N1080" s="34"/>
      <c r="O1080" s="34" t="s">
        <v>4336</v>
      </c>
      <c r="W1080" s="196">
        <v>3500</v>
      </c>
      <c r="X1080" s="197">
        <f t="shared" si="151"/>
        <v>3500</v>
      </c>
      <c r="Y1080" s="248"/>
      <c r="Z1080"/>
      <c r="AA1080"/>
      <c r="AB1080"/>
      <c r="AC1080" s="66"/>
    </row>
    <row r="1081" spans="2:45" s="35" customFormat="1">
      <c r="B1081" s="38"/>
      <c r="C1081" s="38" t="s">
        <v>2287</v>
      </c>
      <c r="D1081" s="36" t="str">
        <f>+D1079</f>
        <v>4.1.1.4.01</v>
      </c>
      <c r="E1081" s="34" t="s">
        <v>1791</v>
      </c>
      <c r="F1081" s="34"/>
      <c r="G1081" s="34"/>
      <c r="H1081" s="34"/>
      <c r="I1081" s="34"/>
      <c r="J1081" s="317" t="s">
        <v>1134</v>
      </c>
      <c r="K1081" s="34" t="str">
        <f t="shared" si="150"/>
        <v>Usado</v>
      </c>
      <c r="L1081" s="34">
        <v>1</v>
      </c>
      <c r="M1081" s="34"/>
      <c r="N1081" s="34"/>
      <c r="O1081" s="34" t="s">
        <v>4336</v>
      </c>
      <c r="W1081" s="196">
        <v>3500</v>
      </c>
      <c r="X1081" s="197">
        <f t="shared" si="151"/>
        <v>3500</v>
      </c>
      <c r="Y1081" s="248"/>
      <c r="Z1081"/>
      <c r="AA1081"/>
      <c r="AB1081"/>
      <c r="AC1081" s="66"/>
    </row>
    <row r="1082" spans="2:45" s="35" customFormat="1">
      <c r="B1082" s="38"/>
      <c r="C1082" s="38" t="s">
        <v>2288</v>
      </c>
      <c r="D1082" s="36" t="str">
        <f>+D1080</f>
        <v>4.1.1.4.01</v>
      </c>
      <c r="E1082" s="34" t="s">
        <v>1791</v>
      </c>
      <c r="F1082" s="34"/>
      <c r="G1082" s="34"/>
      <c r="H1082" s="34"/>
      <c r="I1082" s="34"/>
      <c r="J1082" s="317" t="s">
        <v>1134</v>
      </c>
      <c r="K1082" s="34" t="str">
        <f t="shared" si="150"/>
        <v>NUEVO</v>
      </c>
      <c r="L1082" s="34">
        <v>1</v>
      </c>
      <c r="M1082" s="34"/>
      <c r="N1082" s="34"/>
      <c r="O1082" s="34" t="s">
        <v>4336</v>
      </c>
      <c r="W1082" s="196">
        <v>3500</v>
      </c>
      <c r="X1082" s="197">
        <f t="shared" si="151"/>
        <v>3500</v>
      </c>
      <c r="Y1082" s="248"/>
      <c r="Z1082"/>
      <c r="AA1082"/>
      <c r="AB1082"/>
      <c r="AC1082" s="66"/>
    </row>
    <row r="1083" spans="2:45" s="35" customFormat="1">
      <c r="B1083" s="38"/>
      <c r="C1083" s="38" t="s">
        <v>2289</v>
      </c>
      <c r="D1083" s="36" t="str">
        <f>+D1081</f>
        <v>4.1.1.4.01</v>
      </c>
      <c r="E1083" s="34" t="s">
        <v>1791</v>
      </c>
      <c r="F1083" s="34"/>
      <c r="G1083" s="34"/>
      <c r="H1083" s="34"/>
      <c r="I1083" s="34"/>
      <c r="J1083" s="317" t="s">
        <v>1134</v>
      </c>
      <c r="K1083" s="34" t="str">
        <f t="shared" si="150"/>
        <v>NUEVO</v>
      </c>
      <c r="L1083" s="34">
        <v>1</v>
      </c>
      <c r="M1083" s="34"/>
      <c r="N1083" s="34"/>
      <c r="O1083" s="34" t="s">
        <v>4336</v>
      </c>
      <c r="W1083" s="196">
        <v>3500</v>
      </c>
      <c r="X1083" s="197">
        <f t="shared" si="151"/>
        <v>3500</v>
      </c>
      <c r="Y1083" s="248"/>
      <c r="Z1083"/>
      <c r="AA1083"/>
      <c r="AB1083"/>
      <c r="AC1083" s="66"/>
    </row>
    <row r="1084" spans="2:45" s="35" customFormat="1">
      <c r="B1084" s="38"/>
      <c r="C1084" s="38" t="s">
        <v>4860</v>
      </c>
      <c r="D1084" s="36" t="s">
        <v>60</v>
      </c>
      <c r="E1084" s="34" t="s">
        <v>1791</v>
      </c>
      <c r="F1084" s="34"/>
      <c r="G1084" s="34"/>
      <c r="H1084" s="34"/>
      <c r="I1084" s="34"/>
      <c r="J1084" s="317" t="s">
        <v>1134</v>
      </c>
      <c r="K1084" s="34" t="str">
        <f t="shared" si="150"/>
        <v>Usado</v>
      </c>
      <c r="L1084" s="34">
        <v>1</v>
      </c>
      <c r="M1084" s="34"/>
      <c r="N1084" s="34"/>
      <c r="O1084" s="34" t="s">
        <v>4336</v>
      </c>
      <c r="W1084" s="196">
        <v>3500</v>
      </c>
      <c r="X1084" s="197">
        <f t="shared" si="151"/>
        <v>3500</v>
      </c>
      <c r="Y1084" s="248"/>
      <c r="Z1084"/>
      <c r="AA1084"/>
      <c r="AB1084"/>
      <c r="AC1084" s="66"/>
    </row>
    <row r="1085" spans="2:45" s="35" customFormat="1">
      <c r="B1085" s="38"/>
      <c r="C1085" s="38" t="s">
        <v>4861</v>
      </c>
      <c r="D1085" s="36" t="s">
        <v>60</v>
      </c>
      <c r="E1085" s="34" t="s">
        <v>1791</v>
      </c>
      <c r="F1085" s="34"/>
      <c r="G1085" s="34"/>
      <c r="H1085" s="34"/>
      <c r="I1085" s="34"/>
      <c r="J1085" s="317" t="s">
        <v>1134</v>
      </c>
      <c r="K1085" s="34" t="str">
        <f t="shared" si="150"/>
        <v>NUEVO</v>
      </c>
      <c r="L1085" s="34">
        <v>1</v>
      </c>
      <c r="M1085" s="34"/>
      <c r="N1085" s="34"/>
      <c r="O1085" s="34" t="s">
        <v>4336</v>
      </c>
      <c r="W1085" s="196">
        <v>3500</v>
      </c>
      <c r="X1085" s="197">
        <f t="shared" si="151"/>
        <v>3500</v>
      </c>
      <c r="Y1085" s="248"/>
      <c r="Z1085"/>
      <c r="AA1085"/>
      <c r="AB1085"/>
      <c r="AC1085" s="66"/>
    </row>
    <row r="1086" spans="2:45" s="35" customFormat="1">
      <c r="B1086" s="38"/>
      <c r="C1086" s="38" t="s">
        <v>4862</v>
      </c>
      <c r="D1086" s="36" t="str">
        <f>+D1084</f>
        <v>4.1.1.4.01</v>
      </c>
      <c r="E1086" s="34" t="s">
        <v>1791</v>
      </c>
      <c r="F1086" s="34"/>
      <c r="G1086" s="34"/>
      <c r="H1086" s="34"/>
      <c r="I1086" s="34"/>
      <c r="J1086" s="317" t="s">
        <v>1134</v>
      </c>
      <c r="K1086" s="34" t="str">
        <f t="shared" si="150"/>
        <v>NUEVO</v>
      </c>
      <c r="L1086" s="34">
        <v>1</v>
      </c>
      <c r="M1086" s="34"/>
      <c r="N1086" s="34"/>
      <c r="O1086" s="34" t="s">
        <v>4336</v>
      </c>
      <c r="W1086" s="196">
        <v>3500</v>
      </c>
      <c r="X1086" s="197">
        <f t="shared" si="151"/>
        <v>3500</v>
      </c>
      <c r="Y1086" s="248"/>
      <c r="Z1086"/>
      <c r="AA1086"/>
      <c r="AB1086"/>
      <c r="AC1086" s="66"/>
    </row>
    <row r="1087" spans="2:45" s="35" customFormat="1">
      <c r="B1087" s="38"/>
      <c r="C1087" s="38" t="s">
        <v>4863</v>
      </c>
      <c r="D1087" s="36" t="str">
        <f>+D1085</f>
        <v>4.1.1.4.01</v>
      </c>
      <c r="E1087" s="34" t="s">
        <v>1791</v>
      </c>
      <c r="F1087" s="34"/>
      <c r="G1087" s="34"/>
      <c r="H1087" s="34"/>
      <c r="I1087" s="34"/>
      <c r="J1087" s="317" t="s">
        <v>1134</v>
      </c>
      <c r="K1087" s="34" t="str">
        <f t="shared" si="150"/>
        <v>Usado</v>
      </c>
      <c r="L1087" s="34">
        <v>1</v>
      </c>
      <c r="M1087" s="34"/>
      <c r="N1087" s="34"/>
      <c r="O1087" s="34" t="s">
        <v>4336</v>
      </c>
      <c r="W1087" s="196">
        <v>3500</v>
      </c>
      <c r="X1087" s="197">
        <f t="shared" si="151"/>
        <v>3500</v>
      </c>
      <c r="Y1087" s="248"/>
      <c r="Z1087"/>
      <c r="AA1087"/>
      <c r="AB1087"/>
      <c r="AC1087" s="66"/>
    </row>
    <row r="1088" spans="2:45" s="35" customFormat="1">
      <c r="B1088" s="38"/>
      <c r="C1088" s="38" t="s">
        <v>4864</v>
      </c>
      <c r="D1088" s="36" t="str">
        <f>+D1086</f>
        <v>4.1.1.4.01</v>
      </c>
      <c r="E1088" s="34" t="s">
        <v>1791</v>
      </c>
      <c r="F1088" s="34"/>
      <c r="G1088" s="34"/>
      <c r="H1088" s="34"/>
      <c r="I1088" s="34"/>
      <c r="J1088" s="317" t="s">
        <v>1134</v>
      </c>
      <c r="K1088" s="34" t="str">
        <f t="shared" si="150"/>
        <v>NUEVO</v>
      </c>
      <c r="L1088" s="34">
        <v>1</v>
      </c>
      <c r="M1088" s="34"/>
      <c r="N1088" s="34"/>
      <c r="O1088" s="34" t="s">
        <v>4336</v>
      </c>
      <c r="W1088" s="196">
        <v>3500</v>
      </c>
      <c r="X1088" s="197">
        <f t="shared" si="151"/>
        <v>3500</v>
      </c>
      <c r="Y1088" s="248"/>
      <c r="Z1088"/>
      <c r="AA1088"/>
      <c r="AB1088"/>
      <c r="AC1088" s="66"/>
    </row>
    <row r="1089" spans="2:29" s="35" customFormat="1">
      <c r="B1089" s="38"/>
      <c r="C1089" s="38" t="s">
        <v>4865</v>
      </c>
      <c r="D1089" s="36" t="str">
        <f>+D1087</f>
        <v>4.1.1.4.01</v>
      </c>
      <c r="E1089" s="34" t="s">
        <v>1791</v>
      </c>
      <c r="F1089" s="34"/>
      <c r="G1089" s="34"/>
      <c r="H1089" s="34"/>
      <c r="I1089" s="34"/>
      <c r="J1089" s="317" t="s">
        <v>1134</v>
      </c>
      <c r="K1089" s="34" t="str">
        <f t="shared" si="150"/>
        <v>NUEVO</v>
      </c>
      <c r="L1089" s="34">
        <v>1</v>
      </c>
      <c r="M1089" s="34"/>
      <c r="N1089" s="34"/>
      <c r="O1089" s="34" t="s">
        <v>4336</v>
      </c>
      <c r="W1089" s="196">
        <v>3500</v>
      </c>
      <c r="X1089" s="197">
        <f t="shared" si="151"/>
        <v>3500</v>
      </c>
      <c r="Y1089" s="248"/>
      <c r="Z1089"/>
      <c r="AA1089"/>
      <c r="AB1089"/>
      <c r="AC1089" s="66"/>
    </row>
    <row r="1090" spans="2:29" s="35" customFormat="1">
      <c r="B1090" s="38"/>
      <c r="C1090" s="38" t="s">
        <v>4866</v>
      </c>
      <c r="D1090" s="36" t="str">
        <f>+D1088</f>
        <v>4.1.1.4.01</v>
      </c>
      <c r="E1090" s="34" t="s">
        <v>1791</v>
      </c>
      <c r="F1090" s="34"/>
      <c r="G1090" s="34"/>
      <c r="H1090" s="34"/>
      <c r="I1090" s="34"/>
      <c r="J1090" s="317" t="s">
        <v>1134</v>
      </c>
      <c r="K1090" s="34" t="str">
        <f t="shared" si="150"/>
        <v>Usado</v>
      </c>
      <c r="L1090" s="34">
        <v>1</v>
      </c>
      <c r="M1090" s="34"/>
      <c r="N1090" s="34"/>
      <c r="O1090" s="34" t="s">
        <v>4336</v>
      </c>
      <c r="W1090" s="196">
        <v>3500</v>
      </c>
      <c r="X1090" s="197">
        <v>3500</v>
      </c>
      <c r="Y1090" s="248"/>
      <c r="Z1090"/>
      <c r="AA1090"/>
      <c r="AB1090"/>
      <c r="AC1090" s="66"/>
    </row>
    <row r="1091" spans="2:29" s="35" customFormat="1">
      <c r="B1091" s="38"/>
      <c r="C1091" s="38" t="s">
        <v>4867</v>
      </c>
      <c r="D1091" s="36" t="s">
        <v>60</v>
      </c>
      <c r="E1091" s="34" t="s">
        <v>4337</v>
      </c>
      <c r="J1091" s="317" t="s">
        <v>1816</v>
      </c>
      <c r="K1091" s="34" t="str">
        <f t="shared" si="150"/>
        <v>NUEVO</v>
      </c>
      <c r="L1091" s="34">
        <v>1</v>
      </c>
      <c r="M1091" s="34"/>
      <c r="N1091" s="34"/>
      <c r="O1091" s="34" t="s">
        <v>4336</v>
      </c>
      <c r="W1091" s="196">
        <v>1000</v>
      </c>
      <c r="X1091" s="197">
        <f>+W1091</f>
        <v>1000</v>
      </c>
      <c r="Y1091" s="248"/>
      <c r="Z1091"/>
      <c r="AA1091"/>
      <c r="AB1091"/>
      <c r="AC1091" s="66"/>
    </row>
    <row r="1092" spans="2:29" s="35" customFormat="1">
      <c r="B1092" s="38"/>
      <c r="C1092" s="38" t="s">
        <v>4868</v>
      </c>
      <c r="D1092" s="36" t="s">
        <v>60</v>
      </c>
      <c r="E1092" s="34" t="s">
        <v>4338</v>
      </c>
      <c r="J1092" s="317" t="s">
        <v>1816</v>
      </c>
      <c r="K1092" s="34" t="str">
        <f t="shared" si="150"/>
        <v>NUEVO</v>
      </c>
      <c r="L1092" s="34">
        <v>1</v>
      </c>
      <c r="M1092" s="34"/>
      <c r="N1092" s="34"/>
      <c r="O1092" s="34" t="s">
        <v>4336</v>
      </c>
      <c r="W1092" s="196">
        <v>3500</v>
      </c>
      <c r="X1092" s="197">
        <f>+W1092</f>
        <v>3500</v>
      </c>
      <c r="Y1092" s="248"/>
      <c r="Z1092"/>
      <c r="AA1092"/>
      <c r="AB1092"/>
      <c r="AC1092" s="66"/>
    </row>
    <row r="1093" spans="2:29" s="35" customFormat="1">
      <c r="B1093" s="38"/>
      <c r="C1093" s="38" t="s">
        <v>4869</v>
      </c>
      <c r="D1093" s="36" t="str">
        <f>+D1091</f>
        <v>4.1.1.4.01</v>
      </c>
      <c r="E1093" s="34" t="s">
        <v>896</v>
      </c>
      <c r="J1093" s="317" t="s">
        <v>1816</v>
      </c>
      <c r="K1093" s="34" t="str">
        <f t="shared" si="150"/>
        <v>Usado</v>
      </c>
      <c r="L1093" s="34">
        <v>1</v>
      </c>
      <c r="M1093" s="34"/>
      <c r="N1093" s="34"/>
      <c r="O1093" s="34" t="s">
        <v>4336</v>
      </c>
      <c r="W1093" s="196">
        <v>13000</v>
      </c>
      <c r="X1093" s="197">
        <f t="shared" ref="X1093:X1156" si="152">+W1093</f>
        <v>13000</v>
      </c>
      <c r="Y1093" s="248"/>
      <c r="Z1093"/>
      <c r="AA1093"/>
      <c r="AB1093"/>
      <c r="AC1093" s="66"/>
    </row>
    <row r="1094" spans="2:29" s="35" customFormat="1">
      <c r="B1094" s="38"/>
      <c r="C1094" s="38" t="s">
        <v>4870</v>
      </c>
      <c r="D1094" s="36" t="str">
        <f>+D1092</f>
        <v>4.1.1.4.01</v>
      </c>
      <c r="E1094" s="34" t="s">
        <v>453</v>
      </c>
      <c r="J1094" s="317" t="s">
        <v>1816</v>
      </c>
      <c r="K1094" s="34" t="str">
        <f t="shared" si="150"/>
        <v>NUEVO</v>
      </c>
      <c r="L1094" s="34">
        <v>1</v>
      </c>
      <c r="M1094" s="34"/>
      <c r="N1094" s="34"/>
      <c r="O1094" s="34" t="s">
        <v>4336</v>
      </c>
      <c r="W1094" s="196">
        <v>3500</v>
      </c>
      <c r="X1094" s="197">
        <f t="shared" si="152"/>
        <v>3500</v>
      </c>
      <c r="Y1094" s="248"/>
      <c r="Z1094"/>
      <c r="AA1094"/>
      <c r="AB1094"/>
      <c r="AC1094" s="66"/>
    </row>
    <row r="1095" spans="2:29" s="35" customFormat="1">
      <c r="B1095" s="38"/>
      <c r="C1095" s="38" t="s">
        <v>4871</v>
      </c>
      <c r="D1095" s="36" t="str">
        <f>+D1093</f>
        <v>4.1.1.4.01</v>
      </c>
      <c r="E1095" s="34" t="s">
        <v>4338</v>
      </c>
      <c r="J1095" s="317" t="s">
        <v>1816</v>
      </c>
      <c r="K1095" s="34" t="str">
        <f t="shared" si="150"/>
        <v>NUEVO</v>
      </c>
      <c r="L1095" s="34">
        <v>1</v>
      </c>
      <c r="M1095" s="34"/>
      <c r="N1095" s="34"/>
      <c r="O1095" s="34" t="s">
        <v>4336</v>
      </c>
      <c r="W1095" s="196">
        <v>2500</v>
      </c>
      <c r="X1095" s="197">
        <f t="shared" si="152"/>
        <v>2500</v>
      </c>
      <c r="Y1095" s="248"/>
      <c r="Z1095"/>
      <c r="AA1095"/>
      <c r="AB1095"/>
      <c r="AC1095" s="66"/>
    </row>
    <row r="1096" spans="2:29" s="35" customFormat="1">
      <c r="B1096" s="38"/>
      <c r="C1096" s="38" t="s">
        <v>4872</v>
      </c>
      <c r="D1096" s="36" t="str">
        <f>+D1094</f>
        <v>4.1.1.4.01</v>
      </c>
      <c r="E1096" s="34" t="s">
        <v>4338</v>
      </c>
      <c r="J1096" s="317" t="s">
        <v>1816</v>
      </c>
      <c r="K1096" s="34" t="str">
        <f t="shared" si="150"/>
        <v>Usado</v>
      </c>
      <c r="L1096" s="34">
        <v>1</v>
      </c>
      <c r="M1096" s="34"/>
      <c r="N1096" s="34"/>
      <c r="O1096" s="34" t="s">
        <v>4336</v>
      </c>
      <c r="W1096" s="196">
        <v>2500</v>
      </c>
      <c r="X1096" s="197">
        <f t="shared" si="152"/>
        <v>2500</v>
      </c>
      <c r="Y1096" s="248"/>
      <c r="Z1096"/>
      <c r="AA1096"/>
      <c r="AB1096"/>
      <c r="AC1096" s="66"/>
    </row>
    <row r="1097" spans="2:29" s="35" customFormat="1">
      <c r="B1097" s="38"/>
      <c r="C1097" s="38" t="s">
        <v>4873</v>
      </c>
      <c r="D1097" s="36" t="str">
        <f>+D1095</f>
        <v>4.1.1.4.01</v>
      </c>
      <c r="E1097" s="34" t="s">
        <v>896</v>
      </c>
      <c r="J1097" s="317" t="s">
        <v>1816</v>
      </c>
      <c r="K1097" s="34" t="str">
        <f t="shared" si="150"/>
        <v>NUEVO</v>
      </c>
      <c r="L1097" s="34">
        <v>1</v>
      </c>
      <c r="M1097" s="34"/>
      <c r="N1097" s="34"/>
      <c r="O1097" s="34" t="s">
        <v>4336</v>
      </c>
      <c r="W1097" s="196">
        <f>+W1093</f>
        <v>13000</v>
      </c>
      <c r="X1097" s="197">
        <f t="shared" si="152"/>
        <v>13000</v>
      </c>
      <c r="Y1097" s="248"/>
      <c r="Z1097"/>
      <c r="AA1097"/>
      <c r="AB1097"/>
      <c r="AC1097" s="66"/>
    </row>
    <row r="1098" spans="2:29" s="35" customFormat="1">
      <c r="B1098" s="38"/>
      <c r="C1098" s="38" t="s">
        <v>4874</v>
      </c>
      <c r="D1098" s="36" t="s">
        <v>60</v>
      </c>
      <c r="E1098" s="34" t="s">
        <v>453</v>
      </c>
      <c r="J1098" s="317" t="s">
        <v>1816</v>
      </c>
      <c r="K1098" s="34" t="str">
        <f t="shared" si="150"/>
        <v>NUEVO</v>
      </c>
      <c r="L1098" s="34">
        <v>1</v>
      </c>
      <c r="M1098" s="34"/>
      <c r="N1098" s="34"/>
      <c r="O1098" s="34" t="s">
        <v>4336</v>
      </c>
      <c r="W1098" s="196">
        <v>3500</v>
      </c>
      <c r="X1098" s="197">
        <f t="shared" si="152"/>
        <v>3500</v>
      </c>
      <c r="Y1098" s="248"/>
      <c r="Z1098"/>
      <c r="AA1098"/>
      <c r="AB1098"/>
      <c r="AC1098" s="66"/>
    </row>
    <row r="1099" spans="2:29" s="35" customFormat="1">
      <c r="B1099" s="38"/>
      <c r="C1099" s="38" t="s">
        <v>4875</v>
      </c>
      <c r="D1099" s="36" t="s">
        <v>60</v>
      </c>
      <c r="E1099" s="34" t="s">
        <v>4338</v>
      </c>
      <c r="J1099" s="317" t="s">
        <v>1816</v>
      </c>
      <c r="K1099" s="34" t="str">
        <f t="shared" si="150"/>
        <v>Usado</v>
      </c>
      <c r="L1099" s="34">
        <v>1</v>
      </c>
      <c r="M1099" s="34"/>
      <c r="N1099" s="34"/>
      <c r="O1099" s="34" t="s">
        <v>4336</v>
      </c>
      <c r="W1099" s="196">
        <v>2500</v>
      </c>
      <c r="X1099" s="197">
        <f t="shared" si="152"/>
        <v>2500</v>
      </c>
      <c r="Y1099" s="248"/>
      <c r="Z1099"/>
      <c r="AA1099"/>
      <c r="AB1099"/>
      <c r="AC1099" s="66"/>
    </row>
    <row r="1100" spans="2:29" s="35" customFormat="1">
      <c r="C1100" s="38" t="s">
        <v>4876</v>
      </c>
      <c r="D1100" s="36" t="str">
        <f>+D1098</f>
        <v>4.1.1.4.01</v>
      </c>
      <c r="E1100" s="34" t="s">
        <v>1791</v>
      </c>
      <c r="F1100" s="34"/>
      <c r="G1100" s="34"/>
      <c r="H1100" s="34"/>
      <c r="I1100" s="34"/>
      <c r="J1100" s="317" t="s">
        <v>1134</v>
      </c>
      <c r="K1100" s="34" t="str">
        <f t="shared" si="150"/>
        <v>NUEVO</v>
      </c>
      <c r="L1100" s="34">
        <v>1</v>
      </c>
      <c r="M1100" s="34"/>
      <c r="N1100" s="34"/>
      <c r="O1100" s="34" t="s">
        <v>4336</v>
      </c>
      <c r="P1100" s="129"/>
      <c r="W1100" s="196">
        <v>3000</v>
      </c>
      <c r="X1100" s="197">
        <f t="shared" si="152"/>
        <v>3000</v>
      </c>
      <c r="Y1100" s="248"/>
      <c r="Z1100"/>
      <c r="AA1100"/>
      <c r="AB1100"/>
      <c r="AC1100" s="66"/>
    </row>
    <row r="1101" spans="2:29" s="35" customFormat="1">
      <c r="C1101" s="38" t="s">
        <v>4877</v>
      </c>
      <c r="D1101" s="36" t="str">
        <f>+D1099</f>
        <v>4.1.1.4.01</v>
      </c>
      <c r="E1101" s="34" t="s">
        <v>1791</v>
      </c>
      <c r="F1101" s="34"/>
      <c r="G1101" s="34"/>
      <c r="H1101" s="34"/>
      <c r="I1101" s="34"/>
      <c r="J1101" s="317" t="s">
        <v>1134</v>
      </c>
      <c r="K1101" s="34" t="str">
        <f t="shared" si="150"/>
        <v>NUEVO</v>
      </c>
      <c r="L1101" s="34">
        <v>1</v>
      </c>
      <c r="M1101" s="34"/>
      <c r="N1101" s="34"/>
      <c r="O1101" s="34" t="s">
        <v>4336</v>
      </c>
      <c r="P1101" s="129"/>
      <c r="W1101" s="196">
        <v>1546</v>
      </c>
      <c r="X1101" s="197">
        <f t="shared" si="152"/>
        <v>1546</v>
      </c>
      <c r="Y1101" s="248"/>
      <c r="Z1101"/>
      <c r="AA1101"/>
      <c r="AB1101"/>
      <c r="AC1101" s="66"/>
    </row>
    <row r="1102" spans="2:29" s="35" customFormat="1">
      <c r="C1102" s="38" t="s">
        <v>4878</v>
      </c>
      <c r="D1102" s="36" t="str">
        <f>+D1100</f>
        <v>4.1.1.4.01</v>
      </c>
      <c r="E1102" s="34" t="s">
        <v>2779</v>
      </c>
      <c r="F1102" s="34"/>
      <c r="G1102" s="34"/>
      <c r="H1102" s="34"/>
      <c r="I1102" s="34"/>
      <c r="J1102" s="317" t="s">
        <v>1134</v>
      </c>
      <c r="K1102" s="34" t="str">
        <f t="shared" si="150"/>
        <v>Usado</v>
      </c>
      <c r="L1102" s="34">
        <v>1</v>
      </c>
      <c r="M1102" s="34"/>
      <c r="N1102" s="34"/>
      <c r="O1102" s="34" t="s">
        <v>4336</v>
      </c>
      <c r="P1102" s="129"/>
      <c r="W1102" s="196">
        <v>4500</v>
      </c>
      <c r="X1102" s="197">
        <f t="shared" si="152"/>
        <v>4500</v>
      </c>
      <c r="Y1102" s="248"/>
      <c r="Z1102"/>
      <c r="AA1102"/>
      <c r="AB1102"/>
      <c r="AC1102" s="66"/>
    </row>
    <row r="1103" spans="2:29" s="35" customFormat="1">
      <c r="C1103" s="38" t="s">
        <v>4879</v>
      </c>
      <c r="D1103" s="36" t="str">
        <f>+D1101</f>
        <v>4.1.1.4.01</v>
      </c>
      <c r="E1103" s="34" t="s">
        <v>1290</v>
      </c>
      <c r="F1103" s="34"/>
      <c r="G1103" s="34"/>
      <c r="H1103" s="34"/>
      <c r="I1103" s="34"/>
      <c r="J1103" s="317" t="s">
        <v>1816</v>
      </c>
      <c r="K1103" s="34" t="str">
        <f t="shared" si="150"/>
        <v>NUEVO</v>
      </c>
      <c r="L1103" s="34">
        <v>1</v>
      </c>
      <c r="M1103" s="34"/>
      <c r="N1103" s="34"/>
      <c r="O1103" s="121" t="s">
        <v>4841</v>
      </c>
      <c r="P1103" s="34"/>
      <c r="W1103" s="196">
        <v>2500</v>
      </c>
      <c r="X1103" s="197">
        <f t="shared" si="152"/>
        <v>2500</v>
      </c>
      <c r="Y1103" s="248"/>
      <c r="Z1103"/>
      <c r="AA1103"/>
      <c r="AB1103"/>
      <c r="AC1103" s="66"/>
    </row>
    <row r="1104" spans="2:29" s="35" customFormat="1">
      <c r="C1104" s="38" t="s">
        <v>4880</v>
      </c>
      <c r="D1104" s="36" t="s">
        <v>60</v>
      </c>
      <c r="E1104" s="34" t="s">
        <v>3233</v>
      </c>
      <c r="F1104" s="34"/>
      <c r="G1104" s="34"/>
      <c r="H1104" s="34"/>
      <c r="I1104" s="34"/>
      <c r="J1104" s="317" t="s">
        <v>1816</v>
      </c>
      <c r="K1104" s="34" t="str">
        <f t="shared" si="150"/>
        <v>NUEVO</v>
      </c>
      <c r="L1104" s="34">
        <v>1</v>
      </c>
      <c r="M1104" s="34"/>
      <c r="N1104" s="34"/>
      <c r="O1104" s="121" t="s">
        <v>4841</v>
      </c>
      <c r="P1104" s="34"/>
      <c r="W1104" s="196">
        <v>3500</v>
      </c>
      <c r="X1104" s="197">
        <f t="shared" si="152"/>
        <v>3500</v>
      </c>
      <c r="Y1104" s="248"/>
      <c r="Z1104"/>
      <c r="AA1104"/>
      <c r="AB1104"/>
      <c r="AC1104" s="66"/>
    </row>
    <row r="1105" spans="3:29" s="35" customFormat="1">
      <c r="C1105" s="38" t="s">
        <v>4881</v>
      </c>
      <c r="D1105" s="36" t="s">
        <v>60</v>
      </c>
      <c r="E1105" s="34" t="s">
        <v>1332</v>
      </c>
      <c r="F1105" s="34"/>
      <c r="G1105" s="34"/>
      <c r="H1105" s="34"/>
      <c r="I1105" s="34"/>
      <c r="J1105" s="317" t="s">
        <v>937</v>
      </c>
      <c r="K1105" s="34" t="str">
        <f t="shared" si="150"/>
        <v>Usado</v>
      </c>
      <c r="L1105" s="34">
        <v>1</v>
      </c>
      <c r="M1105" s="34"/>
      <c r="N1105" s="34"/>
      <c r="O1105" s="121" t="s">
        <v>4841</v>
      </c>
      <c r="P1105" s="34"/>
      <c r="W1105" s="196">
        <v>3500</v>
      </c>
      <c r="X1105" s="197">
        <f t="shared" si="152"/>
        <v>3500</v>
      </c>
      <c r="Y1105" s="248"/>
      <c r="Z1105"/>
      <c r="AA1105"/>
      <c r="AB1105"/>
      <c r="AC1105" s="66"/>
    </row>
    <row r="1106" spans="3:29" s="35" customFormat="1">
      <c r="C1106" s="38" t="s">
        <v>4882</v>
      </c>
      <c r="D1106" s="36" t="str">
        <f>+D1104</f>
        <v>4.1.1.4.01</v>
      </c>
      <c r="E1106" s="34" t="s">
        <v>453</v>
      </c>
      <c r="F1106" s="34"/>
      <c r="G1106" s="34"/>
      <c r="H1106" s="34"/>
      <c r="I1106" s="34"/>
      <c r="J1106" s="317" t="s">
        <v>1816</v>
      </c>
      <c r="K1106" s="34" t="str">
        <f t="shared" si="150"/>
        <v>NUEVO</v>
      </c>
      <c r="L1106" s="34">
        <v>1</v>
      </c>
      <c r="M1106" s="34"/>
      <c r="N1106" s="34"/>
      <c r="O1106" s="121" t="s">
        <v>4841</v>
      </c>
      <c r="P1106" s="34"/>
      <c r="W1106" s="196">
        <v>3500</v>
      </c>
      <c r="X1106" s="197">
        <f t="shared" si="152"/>
        <v>3500</v>
      </c>
      <c r="Y1106" s="248"/>
      <c r="Z1106"/>
      <c r="AA1106"/>
      <c r="AB1106"/>
      <c r="AC1106" s="66"/>
    </row>
    <row r="1107" spans="3:29" s="35" customFormat="1">
      <c r="C1107" s="38" t="s">
        <v>4883</v>
      </c>
      <c r="D1107" s="36" t="str">
        <f>+D1105</f>
        <v>4.1.1.4.01</v>
      </c>
      <c r="E1107" s="34" t="s">
        <v>896</v>
      </c>
      <c r="F1107" s="34"/>
      <c r="G1107" s="34"/>
      <c r="H1107" s="34"/>
      <c r="I1107" s="34"/>
      <c r="J1107" s="317" t="s">
        <v>937</v>
      </c>
      <c r="K1107" s="34" t="str">
        <f t="shared" si="150"/>
        <v>NUEVO</v>
      </c>
      <c r="L1107" s="34">
        <v>1</v>
      </c>
      <c r="M1107" s="34"/>
      <c r="N1107" s="34"/>
      <c r="O1107" s="121" t="s">
        <v>4841</v>
      </c>
      <c r="P1107" s="34"/>
      <c r="W1107" s="196">
        <v>13000</v>
      </c>
      <c r="X1107" s="197">
        <f t="shared" si="152"/>
        <v>13000</v>
      </c>
      <c r="Y1107" s="248"/>
      <c r="Z1107"/>
      <c r="AA1107"/>
      <c r="AB1107"/>
      <c r="AC1107" s="66"/>
    </row>
    <row r="1108" spans="3:29" s="35" customFormat="1">
      <c r="C1108" s="38" t="s">
        <v>4884</v>
      </c>
      <c r="D1108" s="36" t="str">
        <f>+D1106</f>
        <v>4.1.1.4.01</v>
      </c>
      <c r="E1108" s="34" t="s">
        <v>4843</v>
      </c>
      <c r="F1108" s="34"/>
      <c r="G1108" s="34"/>
      <c r="H1108" s="34"/>
      <c r="I1108" s="34"/>
      <c r="J1108" s="317" t="s">
        <v>388</v>
      </c>
      <c r="K1108" s="34" t="str">
        <f t="shared" si="150"/>
        <v>Usado</v>
      </c>
      <c r="L1108" s="34">
        <v>1</v>
      </c>
      <c r="M1108" s="34"/>
      <c r="N1108" s="34"/>
      <c r="O1108" s="121" t="s">
        <v>4841</v>
      </c>
      <c r="P1108" s="34"/>
      <c r="W1108" s="196">
        <v>4500</v>
      </c>
      <c r="X1108" s="197">
        <f t="shared" si="152"/>
        <v>4500</v>
      </c>
      <c r="Y1108" s="248"/>
      <c r="Z1108"/>
      <c r="AA1108"/>
      <c r="AB1108"/>
      <c r="AC1108" s="66"/>
    </row>
    <row r="1109" spans="3:29" s="35" customFormat="1">
      <c r="C1109" s="38" t="s">
        <v>4885</v>
      </c>
      <c r="D1109" s="36" t="s">
        <v>60</v>
      </c>
      <c r="E1109" s="34" t="s">
        <v>1791</v>
      </c>
      <c r="F1109" s="34"/>
      <c r="G1109" s="34"/>
      <c r="H1109" s="34"/>
      <c r="I1109" s="34"/>
      <c r="J1109" s="317" t="s">
        <v>1134</v>
      </c>
      <c r="K1109" s="34" t="str">
        <f t="shared" si="150"/>
        <v>NUEVO</v>
      </c>
      <c r="L1109" s="34">
        <v>1</v>
      </c>
      <c r="M1109" s="34"/>
      <c r="N1109" s="34"/>
      <c r="O1109" s="121" t="s">
        <v>4841</v>
      </c>
      <c r="P1109" s="34"/>
      <c r="W1109" s="196">
        <v>3000</v>
      </c>
      <c r="X1109" s="197">
        <f t="shared" si="152"/>
        <v>3000</v>
      </c>
      <c r="Y1109" s="248"/>
      <c r="Z1109"/>
      <c r="AA1109"/>
      <c r="AB1109"/>
      <c r="AC1109" s="66"/>
    </row>
    <row r="1110" spans="3:29" s="141" customFormat="1">
      <c r="C1110" s="351" t="s">
        <v>4886</v>
      </c>
      <c r="D1110" s="352" t="s">
        <v>60</v>
      </c>
      <c r="E1110" s="348" t="str">
        <f>+E1124</f>
        <v>OSTOCOPIO</v>
      </c>
      <c r="F1110" s="348"/>
      <c r="G1110" s="348"/>
      <c r="H1110" s="348"/>
      <c r="I1110" s="348"/>
      <c r="J1110" s="348" t="s">
        <v>1134</v>
      </c>
      <c r="K1110" s="348" t="str">
        <f t="shared" si="150"/>
        <v>NUEVO</v>
      </c>
      <c r="L1110" s="348">
        <v>1</v>
      </c>
      <c r="M1110" s="348"/>
      <c r="N1110" s="348"/>
      <c r="O1110" s="362" t="s">
        <v>4841</v>
      </c>
      <c r="P1110" s="348"/>
      <c r="W1110" s="142">
        <f>+W1124</f>
        <v>31500</v>
      </c>
      <c r="X1110" s="143">
        <f t="shared" si="152"/>
        <v>31500</v>
      </c>
      <c r="Y1110" s="363"/>
      <c r="Z1110" s="144"/>
      <c r="AA1110" s="144"/>
      <c r="AB1110" s="144"/>
      <c r="AC1110" s="153"/>
    </row>
    <row r="1111" spans="3:29" s="35" customFormat="1">
      <c r="C1111" s="38" t="s">
        <v>4887</v>
      </c>
      <c r="D1111" s="36" t="str">
        <f>+D1109</f>
        <v>4.1.1.4.01</v>
      </c>
      <c r="E1111" s="34" t="s">
        <v>1277</v>
      </c>
      <c r="F1111" s="34"/>
      <c r="G1111" s="34"/>
      <c r="H1111" s="34"/>
      <c r="I1111" s="34"/>
      <c r="J1111" s="317" t="s">
        <v>1134</v>
      </c>
      <c r="K1111" s="34" t="str">
        <f t="shared" si="150"/>
        <v>Usado</v>
      </c>
      <c r="L1111" s="34">
        <v>1</v>
      </c>
      <c r="M1111" s="34"/>
      <c r="N1111" s="34"/>
      <c r="O1111" s="121" t="s">
        <v>4841</v>
      </c>
      <c r="P1111" s="34"/>
      <c r="W1111" s="196">
        <v>5000</v>
      </c>
      <c r="X1111" s="197">
        <f t="shared" si="152"/>
        <v>5000</v>
      </c>
      <c r="Y1111" s="248"/>
      <c r="Z1111"/>
      <c r="AA1111"/>
      <c r="AB1111"/>
      <c r="AC1111" s="66"/>
    </row>
    <row r="1112" spans="3:29" s="35" customFormat="1">
      <c r="C1112" s="38" t="s">
        <v>4888</v>
      </c>
      <c r="D1112" s="36" t="str">
        <f>+D1110</f>
        <v>4.1.1.4.01</v>
      </c>
      <c r="E1112" s="34" t="s">
        <v>4844</v>
      </c>
      <c r="F1112" s="34"/>
      <c r="G1112" s="34"/>
      <c r="H1112" s="34"/>
      <c r="I1112" s="34"/>
      <c r="J1112" s="317" t="s">
        <v>402</v>
      </c>
      <c r="K1112" s="34" t="str">
        <f t="shared" si="150"/>
        <v>NUEVO</v>
      </c>
      <c r="L1112" s="34">
        <v>1</v>
      </c>
      <c r="M1112" s="34"/>
      <c r="N1112" s="34"/>
      <c r="O1112" s="121" t="s">
        <v>4841</v>
      </c>
      <c r="P1112" s="34"/>
      <c r="W1112" s="196">
        <v>10000</v>
      </c>
      <c r="X1112" s="197">
        <f t="shared" si="152"/>
        <v>10000</v>
      </c>
      <c r="Y1112" s="248"/>
      <c r="Z1112"/>
      <c r="AA1112"/>
      <c r="AB1112"/>
      <c r="AC1112" s="66"/>
    </row>
    <row r="1113" spans="3:29" s="35" customFormat="1">
      <c r="C1113" s="38" t="s">
        <v>4889</v>
      </c>
      <c r="D1113" s="36" t="str">
        <f>+D1111</f>
        <v>4.1.1.4.01</v>
      </c>
      <c r="E1113" s="34" t="s">
        <v>4845</v>
      </c>
      <c r="F1113" s="34"/>
      <c r="G1113" s="34"/>
      <c r="H1113" s="34"/>
      <c r="I1113" s="34"/>
      <c r="J1113" s="317" t="s">
        <v>402</v>
      </c>
      <c r="K1113" s="34" t="str">
        <f t="shared" si="150"/>
        <v>NUEVO</v>
      </c>
      <c r="L1113" s="34">
        <v>1</v>
      </c>
      <c r="M1113" s="34"/>
      <c r="N1113" s="34"/>
      <c r="O1113" s="121" t="s">
        <v>4841</v>
      </c>
      <c r="P1113" s="34"/>
      <c r="W1113" s="196">
        <v>3500</v>
      </c>
      <c r="X1113" s="197">
        <f t="shared" si="152"/>
        <v>3500</v>
      </c>
      <c r="Y1113" s="248"/>
      <c r="Z1113"/>
      <c r="AA1113"/>
      <c r="AB1113"/>
      <c r="AC1113" s="66"/>
    </row>
    <row r="1114" spans="3:29" s="35" customFormat="1">
      <c r="C1114" s="38" t="s">
        <v>4890</v>
      </c>
      <c r="D1114" s="36" t="s">
        <v>60</v>
      </c>
      <c r="E1114" s="34" t="s">
        <v>4846</v>
      </c>
      <c r="F1114" s="34"/>
      <c r="G1114" s="34"/>
      <c r="H1114" s="34"/>
      <c r="I1114" s="34"/>
      <c r="J1114" s="317" t="s">
        <v>1816</v>
      </c>
      <c r="K1114" s="34" t="str">
        <f t="shared" si="150"/>
        <v>Usado</v>
      </c>
      <c r="L1114" s="34">
        <v>1</v>
      </c>
      <c r="M1114" s="34"/>
      <c r="N1114" s="34"/>
      <c r="O1114" s="121" t="s">
        <v>4841</v>
      </c>
      <c r="P1114" s="34"/>
      <c r="W1114" s="196">
        <v>25000</v>
      </c>
      <c r="X1114" s="197">
        <f t="shared" si="152"/>
        <v>25000</v>
      </c>
      <c r="Y1114" s="248"/>
      <c r="Z1114"/>
      <c r="AA1114"/>
      <c r="AB1114"/>
      <c r="AC1114" s="66"/>
    </row>
    <row r="1115" spans="3:29" s="35" customFormat="1">
      <c r="C1115" s="38" t="s">
        <v>4891</v>
      </c>
      <c r="D1115" s="36" t="s">
        <v>60</v>
      </c>
      <c r="E1115" s="34" t="s">
        <v>1314</v>
      </c>
      <c r="F1115" s="34"/>
      <c r="G1115" s="34"/>
      <c r="H1115" s="34"/>
      <c r="I1115" s="34"/>
      <c r="J1115" s="317" t="s">
        <v>1816</v>
      </c>
      <c r="K1115" s="34" t="str">
        <f t="shared" si="150"/>
        <v>NUEVO</v>
      </c>
      <c r="L1115" s="34">
        <v>1</v>
      </c>
      <c r="M1115" s="34"/>
      <c r="N1115" s="34"/>
      <c r="O1115" s="121" t="s">
        <v>4841</v>
      </c>
      <c r="P1115" s="34"/>
      <c r="W1115" s="196">
        <v>3200</v>
      </c>
      <c r="X1115" s="197">
        <f t="shared" si="152"/>
        <v>3200</v>
      </c>
      <c r="Y1115" s="248"/>
      <c r="Z1115"/>
      <c r="AA1115"/>
      <c r="AB1115"/>
      <c r="AC1115" s="66"/>
    </row>
    <row r="1116" spans="3:29" s="35" customFormat="1">
      <c r="C1116" s="38" t="s">
        <v>4892</v>
      </c>
      <c r="D1116" s="36" t="str">
        <f>+D1114</f>
        <v>4.1.1.4.01</v>
      </c>
      <c r="E1116" s="34" t="s">
        <v>4847</v>
      </c>
      <c r="F1116" s="287" t="s">
        <v>5017</v>
      </c>
      <c r="G1116" s="34"/>
      <c r="H1116" s="34"/>
      <c r="I1116" s="34"/>
      <c r="J1116" s="317" t="s">
        <v>1816</v>
      </c>
      <c r="K1116" s="34" t="str">
        <f t="shared" si="150"/>
        <v>NUEVO</v>
      </c>
      <c r="L1116" s="34">
        <v>1</v>
      </c>
      <c r="M1116" s="34"/>
      <c r="N1116" s="34"/>
      <c r="O1116" s="121" t="s">
        <v>4841</v>
      </c>
      <c r="P1116" s="129"/>
      <c r="W1116" s="196">
        <v>8000</v>
      </c>
      <c r="X1116" s="197">
        <f t="shared" si="152"/>
        <v>8000</v>
      </c>
      <c r="Y1116" s="248"/>
      <c r="Z1116"/>
      <c r="AA1116"/>
      <c r="AB1116"/>
      <c r="AC1116" s="66"/>
    </row>
    <row r="1117" spans="3:29" s="35" customFormat="1">
      <c r="C1117" s="38" t="s">
        <v>4893</v>
      </c>
      <c r="D1117" s="36" t="str">
        <f>+D1115</f>
        <v>4.1.1.4.01</v>
      </c>
      <c r="E1117" s="34" t="s">
        <v>4848</v>
      </c>
      <c r="F1117" s="34"/>
      <c r="G1117" s="34"/>
      <c r="H1117" s="34"/>
      <c r="I1117" s="34"/>
      <c r="J1117" s="317" t="s">
        <v>1816</v>
      </c>
      <c r="K1117" s="34" t="str">
        <f t="shared" si="150"/>
        <v>Usado</v>
      </c>
      <c r="L1117" s="34">
        <v>1</v>
      </c>
      <c r="M1117" s="34"/>
      <c r="N1117" s="34"/>
      <c r="O1117" s="121" t="s">
        <v>4842</v>
      </c>
      <c r="P1117" s="129"/>
      <c r="W1117" s="196">
        <v>3200</v>
      </c>
      <c r="X1117" s="197">
        <f t="shared" si="152"/>
        <v>3200</v>
      </c>
      <c r="Y1117" s="248"/>
      <c r="Z1117"/>
      <c r="AA1117"/>
      <c r="AB1117"/>
      <c r="AC1117" s="66"/>
    </row>
    <row r="1118" spans="3:29" s="35" customFormat="1">
      <c r="C1118" s="38" t="s">
        <v>4894</v>
      </c>
      <c r="D1118" s="36" t="str">
        <f>+D1116</f>
        <v>4.1.1.4.01</v>
      </c>
      <c r="E1118" s="34" t="s">
        <v>1290</v>
      </c>
      <c r="F1118" s="34"/>
      <c r="G1118" s="34"/>
      <c r="H1118" s="34"/>
      <c r="I1118" s="34"/>
      <c r="J1118" s="317" t="s">
        <v>1134</v>
      </c>
      <c r="K1118" s="34" t="str">
        <f t="shared" si="150"/>
        <v>NUEVO</v>
      </c>
      <c r="L1118" s="34">
        <v>1</v>
      </c>
      <c r="M1118" s="34"/>
      <c r="N1118" s="34"/>
      <c r="O1118" s="121" t="s">
        <v>4842</v>
      </c>
      <c r="P1118" s="129"/>
      <c r="W1118" s="196">
        <v>3500</v>
      </c>
      <c r="X1118" s="197">
        <f t="shared" si="152"/>
        <v>3500</v>
      </c>
      <c r="Y1118" s="248"/>
      <c r="Z1118"/>
      <c r="AA1118"/>
      <c r="AB1118"/>
      <c r="AC1118" s="66"/>
    </row>
    <row r="1119" spans="3:29" s="35" customFormat="1">
      <c r="C1119" s="38" t="s">
        <v>4895</v>
      </c>
      <c r="D1119" s="36" t="str">
        <f>+D1117</f>
        <v>4.1.1.4.01</v>
      </c>
      <c r="E1119" s="34" t="s">
        <v>3233</v>
      </c>
      <c r="F1119" s="34"/>
      <c r="G1119" s="34"/>
      <c r="H1119" s="34"/>
      <c r="I1119" s="34"/>
      <c r="J1119" s="317" t="s">
        <v>1206</v>
      </c>
      <c r="K1119" s="34" t="str">
        <f t="shared" si="150"/>
        <v>NUEVO</v>
      </c>
      <c r="L1119" s="34">
        <v>1</v>
      </c>
      <c r="M1119" s="34"/>
      <c r="N1119" s="34"/>
      <c r="O1119" s="121" t="s">
        <v>4842</v>
      </c>
      <c r="P1119" s="129"/>
      <c r="W1119" s="196">
        <v>3000</v>
      </c>
      <c r="X1119" s="197">
        <f t="shared" si="152"/>
        <v>3000</v>
      </c>
      <c r="Y1119" s="248"/>
      <c r="Z1119"/>
      <c r="AA1119"/>
      <c r="AB1119"/>
      <c r="AC1119" s="66"/>
    </row>
    <row r="1120" spans="3:29" s="35" customFormat="1">
      <c r="C1120" s="38" t="s">
        <v>4896</v>
      </c>
      <c r="D1120" s="36" t="s">
        <v>60</v>
      </c>
      <c r="E1120" s="34" t="s">
        <v>1332</v>
      </c>
      <c r="F1120" s="34"/>
      <c r="G1120" s="34"/>
      <c r="H1120" s="34"/>
      <c r="I1120" s="34"/>
      <c r="J1120" s="317" t="str">
        <f>+J1127</f>
        <v>NEGRO</v>
      </c>
      <c r="K1120" s="34" t="str">
        <f t="shared" ref="K1120:K1183" si="153">+K1117</f>
        <v>Usado</v>
      </c>
      <c r="L1120" s="34">
        <v>1</v>
      </c>
      <c r="M1120" s="34"/>
      <c r="N1120" s="34"/>
      <c r="O1120" s="121" t="s">
        <v>4842</v>
      </c>
      <c r="P1120" s="129"/>
      <c r="W1120" s="196">
        <v>3000</v>
      </c>
      <c r="X1120" s="197">
        <f t="shared" si="152"/>
        <v>3000</v>
      </c>
      <c r="Y1120" s="248"/>
      <c r="Z1120"/>
      <c r="AA1120"/>
      <c r="AB1120"/>
      <c r="AC1120" s="66"/>
    </row>
    <row r="1121" spans="3:29" s="35" customFormat="1">
      <c r="C1121" s="38" t="s">
        <v>4897</v>
      </c>
      <c r="D1121" s="36" t="s">
        <v>60</v>
      </c>
      <c r="E1121" s="34" t="s">
        <v>453</v>
      </c>
      <c r="F1121" s="34"/>
      <c r="G1121" s="34"/>
      <c r="H1121" s="34"/>
      <c r="I1121" s="34"/>
      <c r="J1121" s="317" t="s">
        <v>388</v>
      </c>
      <c r="K1121" s="34" t="str">
        <f t="shared" si="153"/>
        <v>NUEVO</v>
      </c>
      <c r="L1121" s="34">
        <v>1</v>
      </c>
      <c r="M1121" s="34"/>
      <c r="N1121" s="34"/>
      <c r="O1121" s="121" t="s">
        <v>4842</v>
      </c>
      <c r="P1121" s="129"/>
      <c r="W1121" s="196">
        <v>3500</v>
      </c>
      <c r="X1121" s="197">
        <f t="shared" si="152"/>
        <v>3500</v>
      </c>
      <c r="Y1121" s="248"/>
      <c r="Z1121"/>
      <c r="AA1121"/>
      <c r="AB1121"/>
      <c r="AC1121" s="66"/>
    </row>
    <row r="1122" spans="3:29" s="35" customFormat="1">
      <c r="C1122" s="38" t="s">
        <v>4898</v>
      </c>
      <c r="D1122" s="36" t="str">
        <f>+D1120</f>
        <v>4.1.1.4.01</v>
      </c>
      <c r="E1122" s="34" t="s">
        <v>896</v>
      </c>
      <c r="F1122" s="34"/>
      <c r="G1122" s="34"/>
      <c r="H1122" s="34"/>
      <c r="I1122" s="34"/>
      <c r="J1122" s="317" t="s">
        <v>937</v>
      </c>
      <c r="K1122" s="34" t="str">
        <f t="shared" si="153"/>
        <v>NUEVO</v>
      </c>
      <c r="L1122" s="34">
        <v>1</v>
      </c>
      <c r="M1122" s="34"/>
      <c r="N1122" s="34"/>
      <c r="O1122" s="121" t="s">
        <v>4842</v>
      </c>
      <c r="P1122" s="129"/>
      <c r="W1122" s="196">
        <v>13000</v>
      </c>
      <c r="X1122" s="197">
        <f t="shared" si="152"/>
        <v>13000</v>
      </c>
      <c r="Y1122" s="248"/>
      <c r="Z1122"/>
      <c r="AA1122"/>
      <c r="AB1122"/>
      <c r="AC1122" s="66"/>
    </row>
    <row r="1123" spans="3:29" s="35" customFormat="1">
      <c r="C1123" s="38" t="s">
        <v>4899</v>
      </c>
      <c r="D1123" s="36" t="str">
        <f>+D1121</f>
        <v>4.1.1.4.01</v>
      </c>
      <c r="E1123" s="34" t="s">
        <v>4843</v>
      </c>
      <c r="F1123" s="34"/>
      <c r="G1123" s="34"/>
      <c r="H1123" s="34"/>
      <c r="I1123" s="34"/>
      <c r="J1123" s="317" t="s">
        <v>388</v>
      </c>
      <c r="K1123" s="34" t="str">
        <f t="shared" si="153"/>
        <v>Usado</v>
      </c>
      <c r="L1123" s="34">
        <v>1</v>
      </c>
      <c r="M1123" s="34"/>
      <c r="N1123" s="34"/>
      <c r="O1123" s="121" t="s">
        <v>4842</v>
      </c>
      <c r="P1123" s="129"/>
      <c r="W1123" s="196">
        <v>2500</v>
      </c>
      <c r="X1123" s="197">
        <f t="shared" si="152"/>
        <v>2500</v>
      </c>
      <c r="Y1123" s="248"/>
      <c r="Z1123"/>
      <c r="AA1123"/>
      <c r="AB1123"/>
      <c r="AC1123" s="66"/>
    </row>
    <row r="1124" spans="3:29" s="141" customFormat="1">
      <c r="C1124" s="351" t="s">
        <v>4900</v>
      </c>
      <c r="D1124" s="352" t="str">
        <f>+D1122</f>
        <v>4.1.1.4.01</v>
      </c>
      <c r="E1124" s="348" t="str">
        <f>+E1139</f>
        <v>OSTOCOPIO</v>
      </c>
      <c r="F1124" s="348"/>
      <c r="G1124" s="348"/>
      <c r="H1124" s="348"/>
      <c r="I1124" s="348"/>
      <c r="J1124" s="348" t="str">
        <f>+J1123</f>
        <v>Blanco</v>
      </c>
      <c r="K1124" s="348" t="str">
        <f t="shared" si="153"/>
        <v>NUEVO</v>
      </c>
      <c r="L1124" s="348">
        <v>1</v>
      </c>
      <c r="M1124" s="348"/>
      <c r="N1124" s="348"/>
      <c r="O1124" s="362" t="s">
        <v>4842</v>
      </c>
      <c r="P1124" s="343"/>
      <c r="W1124" s="142">
        <f>+W1139</f>
        <v>31500</v>
      </c>
      <c r="X1124" s="143">
        <f t="shared" si="152"/>
        <v>31500</v>
      </c>
      <c r="Y1124" s="363"/>
      <c r="Z1124" s="144"/>
      <c r="AA1124" s="144"/>
      <c r="AB1124" s="144"/>
      <c r="AC1124" s="153"/>
    </row>
    <row r="1125" spans="3:29" s="35" customFormat="1">
      <c r="C1125" s="38" t="s">
        <v>4901</v>
      </c>
      <c r="D1125" s="36" t="s">
        <v>60</v>
      </c>
      <c r="E1125" s="34" t="s">
        <v>1791</v>
      </c>
      <c r="F1125" s="34"/>
      <c r="G1125" s="34"/>
      <c r="H1125" s="34"/>
      <c r="I1125" s="34"/>
      <c r="J1125" s="317" t="s">
        <v>402</v>
      </c>
      <c r="K1125" s="34" t="str">
        <f t="shared" si="153"/>
        <v>NUEVO</v>
      </c>
      <c r="L1125" s="34">
        <v>1</v>
      </c>
      <c r="M1125" s="34"/>
      <c r="N1125" s="34"/>
      <c r="O1125" s="121" t="s">
        <v>4842</v>
      </c>
      <c r="P1125" s="129"/>
      <c r="W1125" s="196">
        <v>3000</v>
      </c>
      <c r="X1125" s="197">
        <f t="shared" si="152"/>
        <v>3000</v>
      </c>
      <c r="Y1125" s="248"/>
      <c r="Z1125"/>
      <c r="AA1125"/>
      <c r="AB1125"/>
      <c r="AC1125" s="66"/>
    </row>
    <row r="1126" spans="3:29" s="35" customFormat="1">
      <c r="C1126" s="38" t="s">
        <v>4902</v>
      </c>
      <c r="D1126" s="36" t="s">
        <v>60</v>
      </c>
      <c r="E1126" s="34" t="s">
        <v>1277</v>
      </c>
      <c r="F1126" s="34"/>
      <c r="G1126" s="34"/>
      <c r="H1126" s="34"/>
      <c r="I1126" s="34"/>
      <c r="J1126" s="317" t="s">
        <v>402</v>
      </c>
      <c r="K1126" s="34" t="str">
        <f t="shared" si="153"/>
        <v>Usado</v>
      </c>
      <c r="L1126" s="34">
        <v>1</v>
      </c>
      <c r="M1126" s="34"/>
      <c r="N1126" s="34"/>
      <c r="O1126" s="121" t="s">
        <v>4842</v>
      </c>
      <c r="P1126" s="129"/>
      <c r="W1126" s="196">
        <v>5000</v>
      </c>
      <c r="X1126" s="197">
        <f t="shared" si="152"/>
        <v>5000</v>
      </c>
      <c r="Y1126" s="248"/>
      <c r="Z1126"/>
      <c r="AA1126"/>
      <c r="AB1126"/>
      <c r="AC1126" s="66"/>
    </row>
    <row r="1127" spans="3:29" s="35" customFormat="1">
      <c r="C1127" s="38" t="s">
        <v>4903</v>
      </c>
      <c r="D1127" s="36" t="str">
        <f>+D1125</f>
        <v>4.1.1.4.01</v>
      </c>
      <c r="E1127" s="34" t="s">
        <v>4844</v>
      </c>
      <c r="F1127" s="34"/>
      <c r="G1127" s="34"/>
      <c r="H1127" s="34"/>
      <c r="I1127" s="34"/>
      <c r="J1127" s="317" t="s">
        <v>1816</v>
      </c>
      <c r="K1127" s="34" t="str">
        <f t="shared" si="153"/>
        <v>NUEVO</v>
      </c>
      <c r="L1127" s="34">
        <v>1</v>
      </c>
      <c r="M1127" s="34"/>
      <c r="N1127" s="34"/>
      <c r="O1127" s="121" t="s">
        <v>4842</v>
      </c>
      <c r="P1127" s="129"/>
      <c r="W1127" s="196">
        <v>10000</v>
      </c>
      <c r="X1127" s="197">
        <f t="shared" si="152"/>
        <v>10000</v>
      </c>
      <c r="Y1127" s="248"/>
      <c r="Z1127"/>
      <c r="AA1127"/>
      <c r="AB1127"/>
      <c r="AC1127" s="66"/>
    </row>
    <row r="1128" spans="3:29" s="35" customFormat="1">
      <c r="C1128" s="38" t="s">
        <v>4904</v>
      </c>
      <c r="D1128" s="36" t="str">
        <f>+D1126</f>
        <v>4.1.1.4.01</v>
      </c>
      <c r="E1128" s="34" t="s">
        <v>4845</v>
      </c>
      <c r="F1128" s="34"/>
      <c r="G1128" s="34"/>
      <c r="H1128" s="34"/>
      <c r="I1128" s="34"/>
      <c r="J1128" s="317" t="s">
        <v>1816</v>
      </c>
      <c r="K1128" s="34" t="str">
        <f t="shared" si="153"/>
        <v>NUEVO</v>
      </c>
      <c r="L1128" s="34">
        <v>1</v>
      </c>
      <c r="M1128" s="34"/>
      <c r="N1128" s="34"/>
      <c r="O1128" s="121" t="s">
        <v>4842</v>
      </c>
      <c r="P1128" s="129"/>
      <c r="W1128" s="196">
        <v>2500</v>
      </c>
      <c r="X1128" s="197">
        <f t="shared" si="152"/>
        <v>2500</v>
      </c>
      <c r="Y1128" s="248"/>
      <c r="Z1128"/>
      <c r="AA1128"/>
      <c r="AB1128"/>
      <c r="AC1128" s="66"/>
    </row>
    <row r="1129" spans="3:29" s="35" customFormat="1">
      <c r="C1129" s="38" t="s">
        <v>4905</v>
      </c>
      <c r="D1129" s="36" t="str">
        <f>+D1127</f>
        <v>4.1.1.4.01</v>
      </c>
      <c r="E1129" s="34" t="s">
        <v>4846</v>
      </c>
      <c r="F1129" s="34"/>
      <c r="G1129" s="34"/>
      <c r="H1129" s="34"/>
      <c r="I1129" s="34"/>
      <c r="J1129" s="317" t="s">
        <v>1134</v>
      </c>
      <c r="K1129" s="34" t="str">
        <f t="shared" si="153"/>
        <v>Usado</v>
      </c>
      <c r="L1129" s="34">
        <v>1</v>
      </c>
      <c r="M1129" s="34"/>
      <c r="N1129" s="34"/>
      <c r="O1129" s="121" t="s">
        <v>4842</v>
      </c>
      <c r="P1129" s="129"/>
      <c r="W1129" s="196">
        <v>25000</v>
      </c>
      <c r="X1129" s="197">
        <f t="shared" si="152"/>
        <v>25000</v>
      </c>
      <c r="Y1129" s="248"/>
      <c r="Z1129"/>
      <c r="AA1129"/>
      <c r="AB1129"/>
      <c r="AC1129" s="66"/>
    </row>
    <row r="1130" spans="3:29" s="35" customFormat="1">
      <c r="C1130" s="38" t="s">
        <v>4906</v>
      </c>
      <c r="D1130" s="36" t="s">
        <v>60</v>
      </c>
      <c r="E1130" s="34" t="s">
        <v>1314</v>
      </c>
      <c r="F1130" s="34"/>
      <c r="G1130" s="34"/>
      <c r="H1130" s="34"/>
      <c r="I1130" s="34"/>
      <c r="J1130" s="317" t="s">
        <v>1134</v>
      </c>
      <c r="K1130" s="34" t="str">
        <f t="shared" si="153"/>
        <v>NUEVO</v>
      </c>
      <c r="L1130" s="34">
        <v>1</v>
      </c>
      <c r="M1130" s="34"/>
      <c r="N1130" s="34"/>
      <c r="O1130" s="121" t="s">
        <v>4842</v>
      </c>
      <c r="P1130" s="129"/>
      <c r="W1130" s="196">
        <v>2500</v>
      </c>
      <c r="X1130" s="197">
        <f t="shared" si="152"/>
        <v>2500</v>
      </c>
      <c r="Y1130" s="248"/>
      <c r="Z1130"/>
      <c r="AA1130"/>
      <c r="AB1130"/>
      <c r="AC1130" s="66"/>
    </row>
    <row r="1131" spans="3:29" s="35" customFormat="1">
      <c r="C1131" s="38" t="s">
        <v>4907</v>
      </c>
      <c r="D1131" s="36" t="s">
        <v>60</v>
      </c>
      <c r="E1131" s="34" t="s">
        <v>4848</v>
      </c>
      <c r="F1131" s="34"/>
      <c r="G1131" s="34"/>
      <c r="H1131" s="34"/>
      <c r="I1131" s="34"/>
      <c r="J1131" s="317" t="s">
        <v>1134</v>
      </c>
      <c r="K1131" s="34" t="str">
        <f t="shared" si="153"/>
        <v>NUEVO</v>
      </c>
      <c r="L1131" s="34">
        <v>1</v>
      </c>
      <c r="M1131" s="34"/>
      <c r="N1131" s="34"/>
      <c r="O1131" s="121" t="s">
        <v>4850</v>
      </c>
      <c r="P1131" s="129"/>
      <c r="W1131" s="196">
        <v>3500</v>
      </c>
      <c r="X1131" s="197">
        <f t="shared" si="152"/>
        <v>3500</v>
      </c>
      <c r="Y1131" s="248"/>
      <c r="Z1131"/>
      <c r="AA1131"/>
      <c r="AB1131"/>
      <c r="AC1131" s="66"/>
    </row>
    <row r="1132" spans="3:29" s="35" customFormat="1">
      <c r="C1132" s="38" t="s">
        <v>4908</v>
      </c>
      <c r="D1132" s="36" t="str">
        <f>+D1130</f>
        <v>4.1.1.4.01</v>
      </c>
      <c r="E1132" s="34" t="s">
        <v>1290</v>
      </c>
      <c r="F1132" s="34"/>
      <c r="G1132" s="34"/>
      <c r="H1132" s="34"/>
      <c r="I1132" s="34"/>
      <c r="J1132" s="317" t="s">
        <v>1816</v>
      </c>
      <c r="K1132" s="34" t="str">
        <f t="shared" si="153"/>
        <v>Usado</v>
      </c>
      <c r="L1132" s="34">
        <v>1</v>
      </c>
      <c r="M1132" s="34"/>
      <c r="N1132" s="34"/>
      <c r="O1132" s="121" t="s">
        <v>4850</v>
      </c>
      <c r="P1132" s="129"/>
      <c r="W1132" s="196">
        <v>2500</v>
      </c>
      <c r="X1132" s="197">
        <f t="shared" si="152"/>
        <v>2500</v>
      </c>
      <c r="Y1132" s="248"/>
      <c r="Z1132"/>
      <c r="AA1132"/>
      <c r="AB1132"/>
      <c r="AC1132" s="66"/>
    </row>
    <row r="1133" spans="3:29" s="35" customFormat="1">
      <c r="C1133" s="38" t="s">
        <v>4909</v>
      </c>
      <c r="D1133" s="36" t="str">
        <f>+D1131</f>
        <v>4.1.1.4.01</v>
      </c>
      <c r="E1133" s="34" t="s">
        <v>3233</v>
      </c>
      <c r="F1133" s="34"/>
      <c r="G1133" s="34"/>
      <c r="H1133" s="34"/>
      <c r="I1133" s="34"/>
      <c r="J1133" s="317" t="s">
        <v>1816</v>
      </c>
      <c r="K1133" s="34" t="str">
        <f t="shared" si="153"/>
        <v>NUEVO</v>
      </c>
      <c r="L1133" s="34">
        <v>1</v>
      </c>
      <c r="M1133" s="34"/>
      <c r="N1133" s="34"/>
      <c r="O1133" s="121" t="s">
        <v>4850</v>
      </c>
      <c r="P1133" s="129"/>
      <c r="W1133" s="196">
        <v>3500</v>
      </c>
      <c r="X1133" s="197">
        <f t="shared" si="152"/>
        <v>3500</v>
      </c>
      <c r="Y1133" s="248"/>
      <c r="Z1133"/>
      <c r="AA1133"/>
      <c r="AB1133"/>
      <c r="AC1133" s="66"/>
    </row>
    <row r="1134" spans="3:29" s="35" customFormat="1">
      <c r="C1134" s="38" t="s">
        <v>4910</v>
      </c>
      <c r="D1134" s="36" t="s">
        <v>60</v>
      </c>
      <c r="E1134" s="34" t="s">
        <v>1332</v>
      </c>
      <c r="F1134" s="34"/>
      <c r="G1134" s="34"/>
      <c r="H1134" s="34"/>
      <c r="I1134" s="34"/>
      <c r="J1134" s="317" t="s">
        <v>937</v>
      </c>
      <c r="K1134" s="34" t="str">
        <f t="shared" si="153"/>
        <v>NUEVO</v>
      </c>
      <c r="L1134" s="34">
        <v>1</v>
      </c>
      <c r="M1134" s="34"/>
      <c r="N1134" s="34"/>
      <c r="O1134" s="121" t="s">
        <v>4850</v>
      </c>
      <c r="P1134" s="129"/>
      <c r="W1134" s="196">
        <v>3000</v>
      </c>
      <c r="X1134" s="197">
        <f t="shared" si="152"/>
        <v>3000</v>
      </c>
      <c r="Y1134" s="248"/>
      <c r="Z1134"/>
      <c r="AA1134"/>
      <c r="AB1134"/>
      <c r="AC1134" s="66"/>
    </row>
    <row r="1135" spans="3:29" s="35" customFormat="1">
      <c r="C1135" s="38" t="s">
        <v>4911</v>
      </c>
      <c r="D1135" s="36" t="s">
        <v>60</v>
      </c>
      <c r="E1135" s="34" t="s">
        <v>453</v>
      </c>
      <c r="F1135" s="34"/>
      <c r="G1135" s="34"/>
      <c r="H1135" s="34"/>
      <c r="I1135" s="34"/>
      <c r="J1135" s="317" t="s">
        <v>1816</v>
      </c>
      <c r="K1135" s="34" t="str">
        <f t="shared" si="153"/>
        <v>Usado</v>
      </c>
      <c r="L1135" s="34">
        <v>1</v>
      </c>
      <c r="M1135" s="34"/>
      <c r="N1135" s="34"/>
      <c r="O1135" s="121" t="s">
        <v>4850</v>
      </c>
      <c r="P1135" s="129"/>
      <c r="W1135" s="196">
        <v>2500</v>
      </c>
      <c r="X1135" s="197">
        <f t="shared" si="152"/>
        <v>2500</v>
      </c>
      <c r="Y1135" s="248"/>
      <c r="Z1135"/>
      <c r="AA1135"/>
      <c r="AB1135"/>
      <c r="AC1135" s="66"/>
    </row>
    <row r="1136" spans="3:29" s="35" customFormat="1">
      <c r="C1136" s="38" t="s">
        <v>4912</v>
      </c>
      <c r="D1136" s="36" t="str">
        <f>+D1134</f>
        <v>4.1.1.4.01</v>
      </c>
      <c r="E1136" s="34" t="s">
        <v>896</v>
      </c>
      <c r="F1136" s="34"/>
      <c r="G1136" s="34"/>
      <c r="H1136" s="34"/>
      <c r="I1136" s="34"/>
      <c r="J1136" s="317" t="s">
        <v>937</v>
      </c>
      <c r="K1136" s="34" t="str">
        <f t="shared" si="153"/>
        <v>NUEVO</v>
      </c>
      <c r="L1136" s="34">
        <v>1</v>
      </c>
      <c r="M1136" s="34"/>
      <c r="N1136" s="34"/>
      <c r="O1136" s="121" t="s">
        <v>4850</v>
      </c>
      <c r="P1136" s="129"/>
      <c r="W1136" s="196">
        <v>13000</v>
      </c>
      <c r="X1136" s="197">
        <f t="shared" si="152"/>
        <v>13000</v>
      </c>
      <c r="Y1136" s="248"/>
      <c r="Z1136"/>
      <c r="AA1136"/>
      <c r="AB1136"/>
      <c r="AC1136" s="66"/>
    </row>
    <row r="1137" spans="3:29" s="35" customFormat="1">
      <c r="C1137" s="38" t="s">
        <v>4913</v>
      </c>
      <c r="D1137" s="36" t="str">
        <f>+D1135</f>
        <v>4.1.1.4.01</v>
      </c>
      <c r="E1137" s="34" t="s">
        <v>4843</v>
      </c>
      <c r="F1137" s="34"/>
      <c r="G1137" s="34"/>
      <c r="H1137" s="34"/>
      <c r="I1137" s="34"/>
      <c r="J1137" s="317" t="s">
        <v>388</v>
      </c>
      <c r="K1137" s="34" t="str">
        <f t="shared" si="153"/>
        <v>NUEVO</v>
      </c>
      <c r="L1137" s="34">
        <v>1</v>
      </c>
      <c r="M1137" s="34"/>
      <c r="N1137" s="34"/>
      <c r="O1137" s="121" t="s">
        <v>4850</v>
      </c>
      <c r="P1137" s="129"/>
      <c r="W1137" s="196">
        <v>2500</v>
      </c>
      <c r="X1137" s="197">
        <f t="shared" si="152"/>
        <v>2500</v>
      </c>
      <c r="Y1137" s="248"/>
      <c r="Z1137"/>
      <c r="AA1137"/>
      <c r="AB1137"/>
      <c r="AC1137" s="66"/>
    </row>
    <row r="1138" spans="3:29" s="35" customFormat="1">
      <c r="C1138" s="38" t="s">
        <v>4914</v>
      </c>
      <c r="D1138" s="36" t="str">
        <f>+D1136</f>
        <v>4.1.1.4.01</v>
      </c>
      <c r="E1138" s="34" t="s">
        <v>1791</v>
      </c>
      <c r="F1138" s="34"/>
      <c r="G1138" s="34"/>
      <c r="H1138" s="34"/>
      <c r="I1138" s="34"/>
      <c r="J1138" s="317" t="s">
        <v>1134</v>
      </c>
      <c r="K1138" s="34" t="str">
        <f t="shared" si="153"/>
        <v>Usado</v>
      </c>
      <c r="L1138" s="34">
        <v>1</v>
      </c>
      <c r="M1138" s="34"/>
      <c r="N1138" s="34"/>
      <c r="O1138" s="121" t="s">
        <v>4850</v>
      </c>
      <c r="P1138" s="129"/>
      <c r="W1138" s="196">
        <v>4000</v>
      </c>
      <c r="X1138" s="197">
        <f t="shared" si="152"/>
        <v>4000</v>
      </c>
      <c r="Y1138" s="248"/>
      <c r="Z1138"/>
      <c r="AA1138"/>
      <c r="AB1138"/>
      <c r="AC1138" s="66"/>
    </row>
    <row r="1139" spans="3:29" s="141" customFormat="1">
      <c r="C1139" s="351" t="s">
        <v>4915</v>
      </c>
      <c r="D1139" s="352" t="s">
        <v>60</v>
      </c>
      <c r="E1139" s="348" t="str">
        <f>+E1150</f>
        <v>OSTOCOPIO</v>
      </c>
      <c r="F1139" s="348"/>
      <c r="G1139" s="348"/>
      <c r="H1139" s="348"/>
      <c r="I1139" s="348"/>
      <c r="J1139" s="348" t="s">
        <v>1134</v>
      </c>
      <c r="K1139" s="348" t="str">
        <f t="shared" si="153"/>
        <v>NUEVO</v>
      </c>
      <c r="L1139" s="348">
        <v>1</v>
      </c>
      <c r="M1139" s="348"/>
      <c r="N1139" s="348"/>
      <c r="O1139" s="362" t="s">
        <v>4850</v>
      </c>
      <c r="P1139" s="343"/>
      <c r="W1139" s="142">
        <f>+W1150</f>
        <v>31500</v>
      </c>
      <c r="X1139" s="143">
        <f t="shared" si="152"/>
        <v>31500</v>
      </c>
      <c r="Y1139" s="363"/>
      <c r="Z1139" s="144"/>
      <c r="AA1139" s="144"/>
      <c r="AB1139" s="144"/>
      <c r="AC1139" s="153"/>
    </row>
    <row r="1140" spans="3:29" s="35" customFormat="1">
      <c r="C1140" s="38" t="s">
        <v>4916</v>
      </c>
      <c r="D1140" s="36" t="s">
        <v>60</v>
      </c>
      <c r="E1140" s="34" t="s">
        <v>1277</v>
      </c>
      <c r="F1140" s="34"/>
      <c r="G1140" s="34"/>
      <c r="H1140" s="34"/>
      <c r="I1140" s="34"/>
      <c r="J1140" s="317" t="s">
        <v>1134</v>
      </c>
      <c r="K1140" s="34" t="str">
        <f t="shared" si="153"/>
        <v>NUEVO</v>
      </c>
      <c r="L1140" s="34">
        <v>1</v>
      </c>
      <c r="M1140" s="34"/>
      <c r="N1140" s="34"/>
      <c r="O1140" s="121" t="s">
        <v>4850</v>
      </c>
      <c r="P1140" s="129"/>
      <c r="W1140" s="196">
        <v>5000</v>
      </c>
      <c r="X1140" s="197">
        <f t="shared" si="152"/>
        <v>5000</v>
      </c>
      <c r="Y1140" s="248"/>
      <c r="Z1140"/>
      <c r="AA1140"/>
      <c r="AB1140"/>
      <c r="AC1140" s="66"/>
    </row>
    <row r="1141" spans="3:29" s="35" customFormat="1">
      <c r="C1141" s="38" t="s">
        <v>4917</v>
      </c>
      <c r="D1141" s="36" t="str">
        <f>+D1139</f>
        <v>4.1.1.4.01</v>
      </c>
      <c r="E1141" s="34" t="s">
        <v>4844</v>
      </c>
      <c r="F1141" s="34"/>
      <c r="G1141" s="34"/>
      <c r="H1141" s="34"/>
      <c r="I1141" s="34"/>
      <c r="J1141" s="317" t="s">
        <v>402</v>
      </c>
      <c r="K1141" s="34" t="str">
        <f t="shared" si="153"/>
        <v>Usado</v>
      </c>
      <c r="L1141" s="34">
        <v>1</v>
      </c>
      <c r="M1141" s="34"/>
      <c r="N1141" s="34"/>
      <c r="O1141" s="121" t="s">
        <v>4850</v>
      </c>
      <c r="P1141" s="129"/>
      <c r="W1141" s="196">
        <v>13000</v>
      </c>
      <c r="X1141" s="197">
        <f t="shared" si="152"/>
        <v>13000</v>
      </c>
      <c r="Y1141" s="248"/>
      <c r="Z1141"/>
      <c r="AA1141"/>
      <c r="AB1141"/>
      <c r="AC1141" s="66"/>
    </row>
    <row r="1142" spans="3:29" s="35" customFormat="1">
      <c r="C1142" s="38" t="s">
        <v>4918</v>
      </c>
      <c r="D1142" s="36" t="s">
        <v>60</v>
      </c>
      <c r="E1142" s="34" t="s">
        <v>4851</v>
      </c>
      <c r="F1142" s="34"/>
      <c r="G1142" s="34"/>
      <c r="H1142" s="34"/>
      <c r="I1142" s="34"/>
      <c r="J1142" s="317" t="s">
        <v>402</v>
      </c>
      <c r="K1142" s="34" t="str">
        <f t="shared" si="153"/>
        <v>NUEVO</v>
      </c>
      <c r="L1142" s="34">
        <v>1</v>
      </c>
      <c r="M1142" s="34"/>
      <c r="N1142" s="34"/>
      <c r="O1142" s="121" t="s">
        <v>4850</v>
      </c>
      <c r="P1142" s="129"/>
      <c r="W1142" s="196">
        <v>4000</v>
      </c>
      <c r="X1142" s="197">
        <f t="shared" si="152"/>
        <v>4000</v>
      </c>
      <c r="Y1142" s="248"/>
      <c r="Z1142"/>
      <c r="AA1142"/>
      <c r="AB1142"/>
      <c r="AC1142" s="66"/>
    </row>
    <row r="1143" spans="3:29" s="35" customFormat="1">
      <c r="C1143" s="38" t="s">
        <v>4919</v>
      </c>
      <c r="D1143" s="36" t="s">
        <v>60</v>
      </c>
      <c r="E1143" s="34" t="s">
        <v>4851</v>
      </c>
      <c r="F1143" s="34"/>
      <c r="G1143" s="34"/>
      <c r="H1143" s="34"/>
      <c r="I1143" s="34"/>
      <c r="J1143" s="317" t="s">
        <v>1816</v>
      </c>
      <c r="K1143" s="34" t="str">
        <f t="shared" si="153"/>
        <v>NUEVO</v>
      </c>
      <c r="L1143" s="34">
        <v>1</v>
      </c>
      <c r="M1143" s="34"/>
      <c r="N1143" s="34"/>
      <c r="O1143" s="34" t="s">
        <v>4849</v>
      </c>
      <c r="P1143" s="129"/>
      <c r="W1143" s="196">
        <v>4000</v>
      </c>
      <c r="X1143" s="197">
        <f t="shared" si="152"/>
        <v>4000</v>
      </c>
      <c r="Y1143" s="248"/>
      <c r="Z1143"/>
      <c r="AA1143"/>
      <c r="AB1143"/>
      <c r="AC1143" s="66"/>
    </row>
    <row r="1144" spans="3:29" s="35" customFormat="1">
      <c r="C1144" s="38" t="s">
        <v>4920</v>
      </c>
      <c r="D1144" s="36" t="str">
        <f>+D1142</f>
        <v>4.1.1.4.01</v>
      </c>
      <c r="E1144" s="34" t="s">
        <v>1290</v>
      </c>
      <c r="F1144" s="34"/>
      <c r="G1144" s="34"/>
      <c r="H1144" s="34"/>
      <c r="I1144" s="34"/>
      <c r="J1144" s="317" t="s">
        <v>1816</v>
      </c>
      <c r="K1144" s="34" t="str">
        <f t="shared" si="153"/>
        <v>Usado</v>
      </c>
      <c r="L1144" s="34">
        <v>1</v>
      </c>
      <c r="M1144" s="34"/>
      <c r="N1144" s="34"/>
      <c r="O1144" s="121" t="s">
        <v>4852</v>
      </c>
      <c r="P1144" s="129"/>
      <c r="W1144" s="196">
        <v>3000</v>
      </c>
      <c r="X1144" s="197">
        <f t="shared" si="152"/>
        <v>3000</v>
      </c>
      <c r="Y1144" s="248"/>
      <c r="Z1144"/>
      <c r="AA1144"/>
      <c r="AB1144"/>
      <c r="AC1144" s="66"/>
    </row>
    <row r="1145" spans="3:29" s="35" customFormat="1">
      <c r="C1145" s="38" t="s">
        <v>4921</v>
      </c>
      <c r="D1145" s="36" t="str">
        <f>+D1143</f>
        <v>4.1.1.4.01</v>
      </c>
      <c r="E1145" s="34" t="s">
        <v>3233</v>
      </c>
      <c r="F1145" s="34"/>
      <c r="G1145" s="34"/>
      <c r="H1145" s="34"/>
      <c r="I1145" s="34"/>
      <c r="J1145" s="317" t="s">
        <v>1816</v>
      </c>
      <c r="K1145" s="34" t="str">
        <f t="shared" si="153"/>
        <v>NUEVO</v>
      </c>
      <c r="L1145" s="34">
        <v>1</v>
      </c>
      <c r="M1145" s="34"/>
      <c r="N1145" s="34"/>
      <c r="O1145" s="121" t="s">
        <v>4852</v>
      </c>
      <c r="P1145" s="129"/>
      <c r="W1145" s="196">
        <v>3200</v>
      </c>
      <c r="X1145" s="197">
        <f t="shared" si="152"/>
        <v>3200</v>
      </c>
      <c r="Y1145" s="248"/>
      <c r="Z1145"/>
      <c r="AA1145"/>
      <c r="AB1145"/>
      <c r="AC1145" s="66"/>
    </row>
    <row r="1146" spans="3:29" s="35" customFormat="1">
      <c r="C1146" s="38" t="s">
        <v>4922</v>
      </c>
      <c r="D1146" s="36" t="str">
        <f>+D1144</f>
        <v>4.1.1.4.01</v>
      </c>
      <c r="E1146" s="34" t="s">
        <v>1332</v>
      </c>
      <c r="F1146" s="34"/>
      <c r="G1146" s="34"/>
      <c r="H1146" s="34"/>
      <c r="I1146" s="34"/>
      <c r="J1146" s="317" t="s">
        <v>1134</v>
      </c>
      <c r="K1146" s="34" t="str">
        <f t="shared" si="153"/>
        <v>NUEVO</v>
      </c>
      <c r="L1146" s="34">
        <v>1</v>
      </c>
      <c r="M1146" s="34"/>
      <c r="N1146" s="34"/>
      <c r="O1146" s="121" t="s">
        <v>4852</v>
      </c>
      <c r="P1146" s="129"/>
      <c r="W1146" s="196">
        <v>3200</v>
      </c>
      <c r="X1146" s="197">
        <f t="shared" si="152"/>
        <v>3200</v>
      </c>
      <c r="Y1146" s="248"/>
      <c r="Z1146"/>
      <c r="AA1146"/>
      <c r="AB1146"/>
      <c r="AC1146" s="66"/>
    </row>
    <row r="1147" spans="3:29" s="35" customFormat="1">
      <c r="C1147" s="38" t="s">
        <v>4923</v>
      </c>
      <c r="D1147" s="36" t="s">
        <v>60</v>
      </c>
      <c r="E1147" s="34" t="s">
        <v>453</v>
      </c>
      <c r="F1147" s="34"/>
      <c r="G1147" s="34"/>
      <c r="H1147" s="34"/>
      <c r="I1147" s="34"/>
      <c r="J1147" s="317" t="s">
        <v>1134</v>
      </c>
      <c r="K1147" s="34" t="str">
        <f t="shared" si="153"/>
        <v>Usado</v>
      </c>
      <c r="L1147" s="34">
        <v>1</v>
      </c>
      <c r="M1147" s="34"/>
      <c r="N1147" s="34"/>
      <c r="O1147" s="121" t="s">
        <v>4852</v>
      </c>
      <c r="P1147" s="129"/>
      <c r="W1147" s="196">
        <v>3100</v>
      </c>
      <c r="X1147" s="197">
        <f t="shared" si="152"/>
        <v>3100</v>
      </c>
      <c r="Y1147" s="248"/>
      <c r="Z1147"/>
      <c r="AA1147"/>
      <c r="AB1147"/>
      <c r="AC1147" s="66"/>
    </row>
    <row r="1148" spans="3:29" s="35" customFormat="1">
      <c r="C1148" s="38" t="s">
        <v>4924</v>
      </c>
      <c r="D1148" s="36" t="s">
        <v>60</v>
      </c>
      <c r="E1148" s="34" t="s">
        <v>896</v>
      </c>
      <c r="F1148" s="34"/>
      <c r="G1148" s="34"/>
      <c r="H1148" s="34"/>
      <c r="I1148" s="34"/>
      <c r="J1148" s="317" t="s">
        <v>1134</v>
      </c>
      <c r="K1148" s="34" t="str">
        <f t="shared" si="153"/>
        <v>NUEVO</v>
      </c>
      <c r="L1148" s="34">
        <v>1</v>
      </c>
      <c r="M1148" s="34"/>
      <c r="N1148" s="34"/>
      <c r="O1148" s="121" t="s">
        <v>4852</v>
      </c>
      <c r="P1148" s="129"/>
      <c r="W1148" s="196">
        <v>13000</v>
      </c>
      <c r="X1148" s="197">
        <f t="shared" si="152"/>
        <v>13000</v>
      </c>
      <c r="Y1148" s="248"/>
      <c r="Z1148"/>
      <c r="AA1148"/>
      <c r="AB1148"/>
      <c r="AC1148" s="66"/>
    </row>
    <row r="1149" spans="3:29" s="35" customFormat="1">
      <c r="C1149" s="38" t="s">
        <v>4925</v>
      </c>
      <c r="D1149" s="36" t="s">
        <v>60</v>
      </c>
      <c r="E1149" s="34" t="s">
        <v>4843</v>
      </c>
      <c r="F1149" s="34"/>
      <c r="G1149" s="34"/>
      <c r="H1149" s="34"/>
      <c r="I1149" s="34"/>
      <c r="J1149" s="317" t="s">
        <v>1816</v>
      </c>
      <c r="K1149" s="34" t="str">
        <f t="shared" si="153"/>
        <v>NUEVO</v>
      </c>
      <c r="L1149" s="34">
        <v>1</v>
      </c>
      <c r="M1149" s="34"/>
      <c r="N1149" s="34"/>
      <c r="O1149" s="121" t="s">
        <v>4852</v>
      </c>
      <c r="P1149" s="129"/>
      <c r="W1149" s="196">
        <v>3000</v>
      </c>
      <c r="X1149" s="197">
        <f t="shared" si="152"/>
        <v>3000</v>
      </c>
      <c r="Y1149" s="248"/>
      <c r="Z1149"/>
      <c r="AA1149"/>
      <c r="AB1149"/>
      <c r="AC1149" s="66"/>
    </row>
    <row r="1150" spans="3:29" s="141" customFormat="1">
      <c r="C1150" s="351" t="s">
        <v>4926</v>
      </c>
      <c r="D1150" s="352" t="s">
        <v>60</v>
      </c>
      <c r="E1150" s="348" t="str">
        <f>+E1164</f>
        <v>OSTOCOPIO</v>
      </c>
      <c r="F1150" s="348"/>
      <c r="G1150" s="348"/>
      <c r="H1150" s="348"/>
      <c r="I1150" s="348"/>
      <c r="J1150" s="348" t="s">
        <v>1816</v>
      </c>
      <c r="K1150" s="348" t="str">
        <f t="shared" si="153"/>
        <v>Usado</v>
      </c>
      <c r="L1150" s="348">
        <v>1</v>
      </c>
      <c r="M1150" s="348"/>
      <c r="N1150" s="348"/>
      <c r="O1150" s="362" t="s">
        <v>4852</v>
      </c>
      <c r="P1150" s="343"/>
      <c r="W1150" s="142">
        <f>+W1164</f>
        <v>31500</v>
      </c>
      <c r="X1150" s="143">
        <f t="shared" si="152"/>
        <v>31500</v>
      </c>
      <c r="Y1150" s="363"/>
      <c r="Z1150" s="144"/>
      <c r="AA1150" s="144"/>
      <c r="AB1150" s="144"/>
      <c r="AC1150" s="153"/>
    </row>
    <row r="1151" spans="3:29" s="35" customFormat="1">
      <c r="C1151" s="38" t="s">
        <v>4927</v>
      </c>
      <c r="D1151" s="36" t="str">
        <f>+D1149</f>
        <v>4.1.1.4.01</v>
      </c>
      <c r="E1151" s="34" t="s">
        <v>1791</v>
      </c>
      <c r="F1151" s="34"/>
      <c r="G1151" s="34"/>
      <c r="H1151" s="34"/>
      <c r="I1151" s="34"/>
      <c r="J1151" s="317" t="s">
        <v>937</v>
      </c>
      <c r="K1151" s="34" t="str">
        <f t="shared" si="153"/>
        <v>NUEVO</v>
      </c>
      <c r="L1151" s="34">
        <v>1</v>
      </c>
      <c r="M1151" s="34"/>
      <c r="N1151" s="34"/>
      <c r="O1151" s="121" t="s">
        <v>4852</v>
      </c>
      <c r="P1151" s="129"/>
      <c r="W1151" s="196">
        <v>3100</v>
      </c>
      <c r="X1151" s="197">
        <f t="shared" si="152"/>
        <v>3100</v>
      </c>
      <c r="Y1151" s="248"/>
      <c r="Z1151"/>
      <c r="AA1151"/>
      <c r="AB1151"/>
      <c r="AC1151" s="66"/>
    </row>
    <row r="1152" spans="3:29" s="35" customFormat="1">
      <c r="C1152" s="38" t="s">
        <v>4928</v>
      </c>
      <c r="D1152" s="36" t="s">
        <v>60</v>
      </c>
      <c r="E1152" s="34" t="s">
        <v>1277</v>
      </c>
      <c r="F1152" s="34"/>
      <c r="G1152" s="34"/>
      <c r="H1152" s="34"/>
      <c r="I1152" s="34"/>
      <c r="J1152" s="317" t="s">
        <v>1816</v>
      </c>
      <c r="K1152" s="34" t="str">
        <f t="shared" si="153"/>
        <v>NUEVO</v>
      </c>
      <c r="L1152" s="34">
        <v>1</v>
      </c>
      <c r="M1152" s="34"/>
      <c r="N1152" s="34"/>
      <c r="O1152" s="121" t="s">
        <v>4852</v>
      </c>
      <c r="P1152" s="129"/>
      <c r="W1152" s="196">
        <v>5000</v>
      </c>
      <c r="X1152" s="197">
        <f t="shared" si="152"/>
        <v>5000</v>
      </c>
      <c r="Y1152" s="248"/>
      <c r="Z1152"/>
      <c r="AA1152"/>
      <c r="AB1152"/>
      <c r="AC1152" s="66"/>
    </row>
    <row r="1153" spans="3:29" s="35" customFormat="1">
      <c r="C1153" s="38" t="s">
        <v>4929</v>
      </c>
      <c r="D1153" s="36" t="s">
        <v>60</v>
      </c>
      <c r="E1153" s="34" t="s">
        <v>4844</v>
      </c>
      <c r="F1153" s="34"/>
      <c r="G1153" s="34"/>
      <c r="H1153" s="34"/>
      <c r="I1153" s="34"/>
      <c r="J1153" s="317" t="s">
        <v>937</v>
      </c>
      <c r="K1153" s="34" t="str">
        <f t="shared" si="153"/>
        <v>Usado</v>
      </c>
      <c r="L1153" s="34">
        <v>1</v>
      </c>
      <c r="M1153" s="34"/>
      <c r="N1153" s="34"/>
      <c r="O1153" s="121" t="s">
        <v>4852</v>
      </c>
      <c r="P1153" s="129"/>
      <c r="W1153" s="196">
        <v>13000</v>
      </c>
      <c r="X1153" s="197">
        <f t="shared" si="152"/>
        <v>13000</v>
      </c>
      <c r="Y1153" s="248"/>
      <c r="Z1153"/>
      <c r="AA1153"/>
      <c r="AB1153"/>
      <c r="AC1153" s="66"/>
    </row>
    <row r="1154" spans="3:29" s="35" customFormat="1">
      <c r="C1154" s="38" t="s">
        <v>4930</v>
      </c>
      <c r="D1154" s="36" t="str">
        <f>+D1152</f>
        <v>4.1.1.4.01</v>
      </c>
      <c r="E1154" s="34" t="s">
        <v>4845</v>
      </c>
      <c r="F1154" s="34"/>
      <c r="G1154" s="34"/>
      <c r="H1154" s="34"/>
      <c r="I1154" s="34"/>
      <c r="J1154" s="317" t="s">
        <v>388</v>
      </c>
      <c r="K1154" s="34" t="str">
        <f t="shared" si="153"/>
        <v>NUEVO</v>
      </c>
      <c r="L1154" s="34">
        <v>1</v>
      </c>
      <c r="M1154" s="34"/>
      <c r="N1154" s="34"/>
      <c r="O1154" s="121" t="s">
        <v>4852</v>
      </c>
      <c r="P1154" s="129"/>
      <c r="W1154" s="196">
        <v>2500</v>
      </c>
      <c r="X1154" s="197">
        <f t="shared" si="152"/>
        <v>2500</v>
      </c>
      <c r="Y1154" s="248"/>
      <c r="Z1154"/>
      <c r="AA1154"/>
      <c r="AB1154"/>
      <c r="AC1154" s="66"/>
    </row>
    <row r="1155" spans="3:29" s="35" customFormat="1">
      <c r="C1155" s="38" t="s">
        <v>4931</v>
      </c>
      <c r="D1155" s="36" t="str">
        <f>+D1153</f>
        <v>4.1.1.4.01</v>
      </c>
      <c r="E1155" s="34" t="s">
        <v>4846</v>
      </c>
      <c r="F1155" s="34"/>
      <c r="G1155" s="34"/>
      <c r="H1155" s="34"/>
      <c r="I1155" s="34"/>
      <c r="J1155" s="317" t="s">
        <v>1134</v>
      </c>
      <c r="K1155" s="34" t="str">
        <f t="shared" si="153"/>
        <v>NUEVO</v>
      </c>
      <c r="L1155" s="34">
        <v>1</v>
      </c>
      <c r="M1155" s="34"/>
      <c r="N1155" s="34"/>
      <c r="O1155" s="121" t="s">
        <v>4852</v>
      </c>
      <c r="P1155" s="129"/>
      <c r="W1155" s="196">
        <v>25000</v>
      </c>
      <c r="X1155" s="197">
        <f t="shared" si="152"/>
        <v>25000</v>
      </c>
      <c r="Y1155" s="248"/>
      <c r="Z1155"/>
      <c r="AA1155"/>
      <c r="AB1155"/>
      <c r="AC1155" s="66"/>
    </row>
    <row r="1156" spans="3:29" s="35" customFormat="1">
      <c r="C1156" s="38" t="s">
        <v>4932</v>
      </c>
      <c r="D1156" s="36" t="s">
        <v>60</v>
      </c>
      <c r="E1156" s="34" t="s">
        <v>1314</v>
      </c>
      <c r="F1156" s="34"/>
      <c r="G1156" s="34"/>
      <c r="H1156" s="34"/>
      <c r="I1156" s="34"/>
      <c r="J1156" s="317" t="s">
        <v>1134</v>
      </c>
      <c r="K1156" s="34" t="str">
        <f t="shared" si="153"/>
        <v>Usado</v>
      </c>
      <c r="L1156" s="34">
        <v>1</v>
      </c>
      <c r="M1156" s="34"/>
      <c r="N1156" s="34"/>
      <c r="O1156" s="121" t="s">
        <v>4852</v>
      </c>
      <c r="P1156" s="129"/>
      <c r="W1156" s="196">
        <v>1500</v>
      </c>
      <c r="X1156" s="197">
        <f t="shared" si="152"/>
        <v>1500</v>
      </c>
      <c r="Y1156" s="248"/>
      <c r="Z1156"/>
      <c r="AA1156"/>
      <c r="AB1156"/>
      <c r="AC1156" s="66"/>
    </row>
    <row r="1157" spans="3:29" s="35" customFormat="1">
      <c r="C1157" s="38" t="s">
        <v>4933</v>
      </c>
      <c r="D1157" s="36" t="s">
        <v>60</v>
      </c>
      <c r="E1157" s="34" t="s">
        <v>4848</v>
      </c>
      <c r="F1157" s="34"/>
      <c r="G1157" s="34"/>
      <c r="H1157" s="34"/>
      <c r="I1157" s="34"/>
      <c r="J1157" s="317" t="s">
        <v>1134</v>
      </c>
      <c r="K1157" s="34" t="str">
        <f t="shared" si="153"/>
        <v>NUEVO</v>
      </c>
      <c r="L1157" s="34">
        <v>1</v>
      </c>
      <c r="M1157" s="34"/>
      <c r="N1157" s="34"/>
      <c r="O1157" s="121" t="s">
        <v>4853</v>
      </c>
      <c r="P1157" s="129"/>
      <c r="W1157" s="196">
        <v>2500</v>
      </c>
      <c r="X1157" s="197">
        <f t="shared" ref="X1157:X1239" si="154">+W1157</f>
        <v>2500</v>
      </c>
      <c r="Y1157" s="248"/>
      <c r="Z1157"/>
      <c r="AA1157"/>
      <c r="AB1157"/>
      <c r="AC1157" s="66"/>
    </row>
    <row r="1158" spans="3:29" s="35" customFormat="1">
      <c r="C1158" s="38" t="s">
        <v>4934</v>
      </c>
      <c r="D1158" s="36" t="str">
        <f>+D1156</f>
        <v>4.1.1.4.01</v>
      </c>
      <c r="E1158" s="34" t="s">
        <v>1290</v>
      </c>
      <c r="F1158" s="34"/>
      <c r="G1158" s="34"/>
      <c r="H1158" s="34"/>
      <c r="I1158" s="34"/>
      <c r="J1158" s="317" t="s">
        <v>402</v>
      </c>
      <c r="K1158" s="34" t="str">
        <f t="shared" si="153"/>
        <v>NUEVO</v>
      </c>
      <c r="L1158" s="34">
        <v>1</v>
      </c>
      <c r="M1158" s="34"/>
      <c r="N1158" s="34"/>
      <c r="O1158" s="121" t="s">
        <v>4853</v>
      </c>
      <c r="P1158" s="129"/>
      <c r="W1158" s="196">
        <v>3200</v>
      </c>
      <c r="X1158" s="197">
        <f t="shared" si="154"/>
        <v>3200</v>
      </c>
      <c r="Y1158" s="248"/>
      <c r="Z1158"/>
      <c r="AA1158"/>
      <c r="AB1158"/>
      <c r="AC1158" s="66"/>
    </row>
    <row r="1159" spans="3:29" s="35" customFormat="1">
      <c r="C1159" s="38" t="s">
        <v>4935</v>
      </c>
      <c r="D1159" s="36" t="s">
        <v>60</v>
      </c>
      <c r="E1159" s="34" t="s">
        <v>3233</v>
      </c>
      <c r="F1159" s="34"/>
      <c r="G1159" s="34"/>
      <c r="H1159" s="34"/>
      <c r="I1159" s="34"/>
      <c r="J1159" s="317" t="s">
        <v>402</v>
      </c>
      <c r="K1159" s="34" t="str">
        <f t="shared" si="153"/>
        <v>Usado</v>
      </c>
      <c r="L1159" s="34">
        <v>1</v>
      </c>
      <c r="M1159" s="34"/>
      <c r="N1159" s="34"/>
      <c r="O1159" s="121" t="s">
        <v>4853</v>
      </c>
      <c r="P1159" s="129"/>
      <c r="W1159" s="196">
        <v>3000</v>
      </c>
      <c r="X1159" s="197">
        <f t="shared" si="154"/>
        <v>3000</v>
      </c>
      <c r="Y1159" s="248"/>
      <c r="Z1159"/>
      <c r="AA1159"/>
      <c r="AB1159"/>
      <c r="AC1159" s="66"/>
    </row>
    <row r="1160" spans="3:29" s="35" customFormat="1">
      <c r="C1160" s="38" t="s">
        <v>4936</v>
      </c>
      <c r="D1160" s="36" t="s">
        <v>60</v>
      </c>
      <c r="E1160" s="34" t="s">
        <v>1332</v>
      </c>
      <c r="F1160" s="34"/>
      <c r="G1160" s="34"/>
      <c r="H1160" s="34"/>
      <c r="I1160" s="34"/>
      <c r="J1160" s="317" t="s">
        <v>1816</v>
      </c>
      <c r="K1160" s="34" t="str">
        <f t="shared" si="153"/>
        <v>NUEVO</v>
      </c>
      <c r="L1160" s="34">
        <v>1</v>
      </c>
      <c r="M1160" s="34"/>
      <c r="N1160" s="34"/>
      <c r="O1160" s="121" t="s">
        <v>4853</v>
      </c>
      <c r="P1160" s="129"/>
      <c r="W1160" s="196">
        <v>3100</v>
      </c>
      <c r="X1160" s="197">
        <f t="shared" si="154"/>
        <v>3100</v>
      </c>
      <c r="Y1160" s="248"/>
      <c r="Z1160"/>
      <c r="AA1160"/>
      <c r="AB1160"/>
      <c r="AC1160" s="66"/>
    </row>
    <row r="1161" spans="3:29" s="35" customFormat="1">
      <c r="C1161" s="38" t="s">
        <v>4937</v>
      </c>
      <c r="D1161" s="36" t="str">
        <f>+D1159</f>
        <v>4.1.1.4.01</v>
      </c>
      <c r="E1161" s="34" t="s">
        <v>453</v>
      </c>
      <c r="F1161" s="34"/>
      <c r="G1161" s="34"/>
      <c r="H1161" s="34"/>
      <c r="I1161" s="34"/>
      <c r="J1161" s="317" t="s">
        <v>1816</v>
      </c>
      <c r="K1161" s="34" t="str">
        <f t="shared" si="153"/>
        <v>NUEVO</v>
      </c>
      <c r="L1161" s="34">
        <v>1</v>
      </c>
      <c r="M1161" s="34"/>
      <c r="N1161" s="34"/>
      <c r="O1161" s="121" t="s">
        <v>4853</v>
      </c>
      <c r="P1161" s="129"/>
      <c r="W1161" s="196">
        <v>3100</v>
      </c>
      <c r="X1161" s="197">
        <f t="shared" si="154"/>
        <v>3100</v>
      </c>
      <c r="Y1161" s="248"/>
      <c r="Z1161"/>
      <c r="AA1161"/>
      <c r="AB1161"/>
      <c r="AC1161" s="66"/>
    </row>
    <row r="1162" spans="3:29" s="35" customFormat="1">
      <c r="C1162" s="38" t="s">
        <v>4938</v>
      </c>
      <c r="D1162" s="36" t="str">
        <f>+D1160</f>
        <v>4.1.1.4.01</v>
      </c>
      <c r="E1162" s="34" t="s">
        <v>896</v>
      </c>
      <c r="F1162" s="34"/>
      <c r="G1162" s="34"/>
      <c r="H1162" s="34"/>
      <c r="I1162" s="34"/>
      <c r="J1162" s="317" t="s">
        <v>1816</v>
      </c>
      <c r="K1162" s="34" t="str">
        <f t="shared" si="153"/>
        <v>Usado</v>
      </c>
      <c r="L1162" s="34">
        <v>1</v>
      </c>
      <c r="M1162" s="34"/>
      <c r="N1162" s="34"/>
      <c r="O1162" s="121" t="s">
        <v>4853</v>
      </c>
      <c r="P1162" s="129"/>
      <c r="W1162" s="196">
        <v>13000</v>
      </c>
      <c r="X1162" s="197">
        <f t="shared" si="154"/>
        <v>13000</v>
      </c>
      <c r="Y1162" s="248"/>
      <c r="Z1162"/>
      <c r="AA1162"/>
      <c r="AB1162"/>
      <c r="AC1162" s="66"/>
    </row>
    <row r="1163" spans="3:29" s="35" customFormat="1">
      <c r="C1163" s="38" t="s">
        <v>4939</v>
      </c>
      <c r="D1163" s="36" t="s">
        <v>60</v>
      </c>
      <c r="E1163" s="34" t="s">
        <v>4843</v>
      </c>
      <c r="F1163" s="34"/>
      <c r="G1163" s="34"/>
      <c r="H1163" s="34"/>
      <c r="I1163" s="34"/>
      <c r="J1163" s="317" t="s">
        <v>1134</v>
      </c>
      <c r="K1163" s="34" t="str">
        <f t="shared" si="153"/>
        <v>NUEVO</v>
      </c>
      <c r="L1163" s="34">
        <v>1</v>
      </c>
      <c r="M1163" s="34"/>
      <c r="N1163" s="34"/>
      <c r="O1163" s="121" t="s">
        <v>4853</v>
      </c>
      <c r="P1163" s="129"/>
      <c r="W1163" s="196">
        <v>1500</v>
      </c>
      <c r="X1163" s="197">
        <f t="shared" si="154"/>
        <v>1500</v>
      </c>
      <c r="Y1163" s="248"/>
      <c r="Z1163"/>
      <c r="AA1163"/>
      <c r="AB1163"/>
      <c r="AC1163" s="66"/>
    </row>
    <row r="1164" spans="3:29" s="141" customFormat="1">
      <c r="C1164" s="351" t="s">
        <v>4940</v>
      </c>
      <c r="D1164" s="352" t="s">
        <v>60</v>
      </c>
      <c r="E1164" s="348" t="str">
        <f>+E1178</f>
        <v>OSTOCOPIO</v>
      </c>
      <c r="F1164" s="348"/>
      <c r="G1164" s="348"/>
      <c r="H1164" s="348"/>
      <c r="I1164" s="348"/>
      <c r="J1164" s="348" t="s">
        <v>1134</v>
      </c>
      <c r="K1164" s="348" t="str">
        <f t="shared" si="153"/>
        <v>NUEVO</v>
      </c>
      <c r="L1164" s="348">
        <v>1</v>
      </c>
      <c r="M1164" s="348"/>
      <c r="N1164" s="348"/>
      <c r="O1164" s="362" t="s">
        <v>4853</v>
      </c>
      <c r="P1164" s="343"/>
      <c r="W1164" s="142">
        <f>+W1178</f>
        <v>31500</v>
      </c>
      <c r="X1164" s="143">
        <f t="shared" si="154"/>
        <v>31500</v>
      </c>
      <c r="Y1164" s="363"/>
      <c r="Z1164" s="144"/>
      <c r="AA1164" s="144"/>
      <c r="AB1164" s="144"/>
      <c r="AC1164" s="153"/>
    </row>
    <row r="1165" spans="3:29" s="35" customFormat="1">
      <c r="C1165" s="38" t="s">
        <v>4941</v>
      </c>
      <c r="D1165" s="36" t="str">
        <f>+D1163</f>
        <v>4.1.1.4.01</v>
      </c>
      <c r="E1165" s="34" t="s">
        <v>1791</v>
      </c>
      <c r="F1165" s="34"/>
      <c r="G1165" s="34"/>
      <c r="H1165" s="34"/>
      <c r="I1165" s="34"/>
      <c r="J1165" s="317" t="s">
        <v>1134</v>
      </c>
      <c r="K1165" s="34" t="str">
        <f t="shared" si="153"/>
        <v>Usado</v>
      </c>
      <c r="L1165" s="34">
        <v>1</v>
      </c>
      <c r="M1165" s="34"/>
      <c r="N1165" s="34"/>
      <c r="O1165" s="121" t="s">
        <v>4853</v>
      </c>
      <c r="P1165" s="129"/>
      <c r="W1165" s="196">
        <v>4000</v>
      </c>
      <c r="X1165" s="197">
        <f t="shared" si="154"/>
        <v>4000</v>
      </c>
      <c r="Y1165" s="248"/>
      <c r="Z1165"/>
      <c r="AA1165"/>
      <c r="AB1165"/>
      <c r="AC1165" s="66"/>
    </row>
    <row r="1166" spans="3:29" s="35" customFormat="1">
      <c r="C1166" s="38" t="s">
        <v>4942</v>
      </c>
      <c r="D1166" s="36" t="str">
        <f>+D1164</f>
        <v>4.1.1.4.01</v>
      </c>
      <c r="E1166" s="34" t="s">
        <v>1277</v>
      </c>
      <c r="F1166" s="34"/>
      <c r="G1166" s="34"/>
      <c r="H1166" s="34"/>
      <c r="I1166" s="34"/>
      <c r="J1166" s="317" t="s">
        <v>1816</v>
      </c>
      <c r="K1166" s="34" t="str">
        <f t="shared" si="153"/>
        <v>NUEVO</v>
      </c>
      <c r="L1166" s="34">
        <v>1</v>
      </c>
      <c r="M1166" s="34"/>
      <c r="N1166" s="34"/>
      <c r="O1166" s="121" t="s">
        <v>4853</v>
      </c>
      <c r="P1166" s="129"/>
      <c r="W1166" s="196">
        <v>5000</v>
      </c>
      <c r="X1166" s="197">
        <f t="shared" si="154"/>
        <v>5000</v>
      </c>
      <c r="Y1166" s="248"/>
      <c r="Z1166"/>
      <c r="AA1166"/>
      <c r="AB1166"/>
      <c r="AC1166" s="66"/>
    </row>
    <row r="1167" spans="3:29" s="35" customFormat="1">
      <c r="C1167" s="38" t="s">
        <v>4943</v>
      </c>
      <c r="D1167" s="36" t="s">
        <v>60</v>
      </c>
      <c r="E1167" s="34" t="s">
        <v>4844</v>
      </c>
      <c r="F1167" s="34"/>
      <c r="G1167" s="34"/>
      <c r="H1167" s="34"/>
      <c r="I1167" s="34"/>
      <c r="J1167" s="317" t="s">
        <v>1816</v>
      </c>
      <c r="K1167" s="34" t="str">
        <f t="shared" si="153"/>
        <v>NUEVO</v>
      </c>
      <c r="L1167" s="34">
        <v>1</v>
      </c>
      <c r="M1167" s="34"/>
      <c r="N1167" s="34"/>
      <c r="O1167" s="121" t="s">
        <v>4853</v>
      </c>
      <c r="P1167" s="129"/>
      <c r="W1167" s="196">
        <v>13000</v>
      </c>
      <c r="X1167" s="197">
        <f t="shared" si="154"/>
        <v>13000</v>
      </c>
      <c r="Y1167" s="248"/>
      <c r="Z1167"/>
      <c r="AA1167"/>
      <c r="AB1167"/>
      <c r="AC1167" s="66"/>
    </row>
    <row r="1168" spans="3:29" s="35" customFormat="1">
      <c r="C1168" s="38" t="s">
        <v>4944</v>
      </c>
      <c r="D1168" s="36" t="s">
        <v>60</v>
      </c>
      <c r="E1168" s="34" t="s">
        <v>4845</v>
      </c>
      <c r="F1168" s="34"/>
      <c r="G1168" s="34"/>
      <c r="H1168" s="34"/>
      <c r="I1168" s="34"/>
      <c r="J1168" s="317" t="s">
        <v>937</v>
      </c>
      <c r="K1168" s="34" t="str">
        <f t="shared" si="153"/>
        <v>Usado</v>
      </c>
      <c r="L1168" s="34">
        <v>1</v>
      </c>
      <c r="M1168" s="34"/>
      <c r="N1168" s="34"/>
      <c r="O1168" s="121" t="s">
        <v>4853</v>
      </c>
      <c r="P1168" s="129"/>
      <c r="W1168" s="196">
        <v>2100</v>
      </c>
      <c r="X1168" s="197">
        <f t="shared" si="154"/>
        <v>2100</v>
      </c>
      <c r="Y1168" s="248"/>
      <c r="Z1168"/>
      <c r="AA1168"/>
      <c r="AB1168"/>
      <c r="AC1168" s="66"/>
    </row>
    <row r="1169" spans="3:29" s="35" customFormat="1">
      <c r="C1169" s="38" t="s">
        <v>4945</v>
      </c>
      <c r="D1169" s="36" t="str">
        <f>+D1167</f>
        <v>4.1.1.4.01</v>
      </c>
      <c r="E1169" s="34" t="s">
        <v>4846</v>
      </c>
      <c r="F1169" s="34"/>
      <c r="G1169" s="34"/>
      <c r="H1169" s="34"/>
      <c r="I1169" s="34"/>
      <c r="J1169" s="317" t="s">
        <v>1816</v>
      </c>
      <c r="K1169" s="34" t="str">
        <f t="shared" si="153"/>
        <v>NUEVO</v>
      </c>
      <c r="L1169" s="34">
        <v>1</v>
      </c>
      <c r="M1169" s="34"/>
      <c r="N1169" s="34"/>
      <c r="O1169" s="121" t="s">
        <v>4853</v>
      </c>
      <c r="P1169" s="129"/>
      <c r="W1169" s="196">
        <v>25000</v>
      </c>
      <c r="X1169" s="197">
        <f t="shared" si="154"/>
        <v>25000</v>
      </c>
      <c r="Y1169" s="248"/>
      <c r="Z1169"/>
      <c r="AA1169"/>
      <c r="AB1169"/>
      <c r="AC1169" s="66"/>
    </row>
    <row r="1170" spans="3:29" s="35" customFormat="1">
      <c r="C1170" s="38" t="s">
        <v>4946</v>
      </c>
      <c r="D1170" s="36" t="s">
        <v>60</v>
      </c>
      <c r="E1170" s="34" t="s">
        <v>1314</v>
      </c>
      <c r="F1170" s="34"/>
      <c r="G1170" s="34"/>
      <c r="H1170" s="34"/>
      <c r="I1170" s="34"/>
      <c r="J1170" s="317" t="s">
        <v>937</v>
      </c>
      <c r="K1170" s="34" t="str">
        <f t="shared" si="153"/>
        <v>NUEVO</v>
      </c>
      <c r="L1170" s="34">
        <v>1</v>
      </c>
      <c r="M1170" s="34"/>
      <c r="N1170" s="34"/>
      <c r="O1170" s="121" t="s">
        <v>4853</v>
      </c>
      <c r="P1170" s="129"/>
      <c r="W1170" s="196">
        <v>13000</v>
      </c>
      <c r="X1170" s="197">
        <f t="shared" si="154"/>
        <v>13000</v>
      </c>
      <c r="Y1170" s="248"/>
      <c r="Z1170"/>
      <c r="AA1170"/>
      <c r="AB1170"/>
      <c r="AC1170" s="66"/>
    </row>
    <row r="1171" spans="3:29" s="35" customFormat="1">
      <c r="C1171" s="38" t="s">
        <v>4947</v>
      </c>
      <c r="D1171" s="36" t="s">
        <v>60</v>
      </c>
      <c r="E1171" s="34" t="s">
        <v>1290</v>
      </c>
      <c r="F1171" s="34"/>
      <c r="G1171" s="34"/>
      <c r="H1171" s="34"/>
      <c r="I1171" s="34"/>
      <c r="J1171" s="317" t="s">
        <v>388</v>
      </c>
      <c r="K1171" s="34" t="str">
        <f t="shared" si="153"/>
        <v>Usado</v>
      </c>
      <c r="L1171" s="34">
        <v>1</v>
      </c>
      <c r="M1171" s="34"/>
      <c r="N1171" s="34"/>
      <c r="O1171" s="121" t="s">
        <v>4854</v>
      </c>
      <c r="P1171" s="129"/>
      <c r="W1171" s="196">
        <v>3100</v>
      </c>
      <c r="X1171" s="197">
        <f t="shared" si="154"/>
        <v>3100</v>
      </c>
      <c r="Y1171" s="248"/>
      <c r="Z1171"/>
      <c r="AA1171"/>
      <c r="AB1171"/>
      <c r="AC1171" s="66"/>
    </row>
    <row r="1172" spans="3:29" s="35" customFormat="1">
      <c r="C1172" s="38" t="s">
        <v>4948</v>
      </c>
      <c r="D1172" s="36" t="s">
        <v>60</v>
      </c>
      <c r="E1172" s="34" t="s">
        <v>3233</v>
      </c>
      <c r="F1172" s="34"/>
      <c r="G1172" s="34"/>
      <c r="H1172" s="34"/>
      <c r="I1172" s="34"/>
      <c r="J1172" s="317" t="s">
        <v>1134</v>
      </c>
      <c r="K1172" s="34" t="str">
        <f t="shared" si="153"/>
        <v>NUEVO</v>
      </c>
      <c r="L1172" s="34">
        <v>1</v>
      </c>
      <c r="M1172" s="34"/>
      <c r="N1172" s="34"/>
      <c r="O1172" s="121" t="s">
        <v>4854</v>
      </c>
      <c r="P1172" s="129"/>
      <c r="W1172" s="196">
        <v>3200</v>
      </c>
      <c r="X1172" s="197">
        <f t="shared" si="154"/>
        <v>3200</v>
      </c>
      <c r="Y1172" s="248"/>
      <c r="Z1172"/>
      <c r="AA1172"/>
      <c r="AB1172"/>
      <c r="AC1172" s="66"/>
    </row>
    <row r="1173" spans="3:29" s="35" customFormat="1">
      <c r="C1173" s="38" t="s">
        <v>4949</v>
      </c>
      <c r="D1173" s="36" t="str">
        <f>+D1171</f>
        <v>4.1.1.4.01</v>
      </c>
      <c r="E1173" s="34" t="s">
        <v>1332</v>
      </c>
      <c r="F1173" s="34"/>
      <c r="G1173" s="34"/>
      <c r="H1173" s="34"/>
      <c r="I1173" s="34"/>
      <c r="J1173" s="317" t="s">
        <v>1134</v>
      </c>
      <c r="K1173" s="34" t="str">
        <f t="shared" si="153"/>
        <v>NUEVO</v>
      </c>
      <c r="L1173" s="34">
        <v>1</v>
      </c>
      <c r="M1173" s="34"/>
      <c r="N1173" s="34"/>
      <c r="O1173" s="121" t="s">
        <v>4854</v>
      </c>
      <c r="P1173" s="129"/>
      <c r="W1173" s="196">
        <v>3100</v>
      </c>
      <c r="X1173" s="197">
        <f t="shared" si="154"/>
        <v>3100</v>
      </c>
      <c r="Y1173" s="248"/>
      <c r="Z1173"/>
      <c r="AA1173"/>
      <c r="AB1173"/>
      <c r="AC1173" s="66"/>
    </row>
    <row r="1174" spans="3:29" s="35" customFormat="1">
      <c r="C1174" s="38" t="s">
        <v>4950</v>
      </c>
      <c r="D1174" s="36" t="str">
        <f>+D1172</f>
        <v>4.1.1.4.01</v>
      </c>
      <c r="E1174" s="34" t="s">
        <v>453</v>
      </c>
      <c r="F1174" s="34"/>
      <c r="G1174" s="34"/>
      <c r="H1174" s="34"/>
      <c r="I1174" s="34"/>
      <c r="J1174" s="317" t="s">
        <v>1134</v>
      </c>
      <c r="K1174" s="34" t="str">
        <f t="shared" si="153"/>
        <v>Usado</v>
      </c>
      <c r="L1174" s="34">
        <v>1</v>
      </c>
      <c r="M1174" s="34"/>
      <c r="N1174" s="34"/>
      <c r="O1174" s="121" t="s">
        <v>4854</v>
      </c>
      <c r="P1174" s="129"/>
      <c r="W1174" s="196">
        <v>3200</v>
      </c>
      <c r="X1174" s="197">
        <f t="shared" si="154"/>
        <v>3200</v>
      </c>
      <c r="Y1174" s="248"/>
      <c r="Z1174"/>
      <c r="AA1174"/>
      <c r="AB1174"/>
      <c r="AC1174" s="66"/>
    </row>
    <row r="1175" spans="3:29" s="35" customFormat="1">
      <c r="C1175" s="38" t="s">
        <v>4951</v>
      </c>
      <c r="D1175" s="36" t="s">
        <v>60</v>
      </c>
      <c r="E1175" s="34" t="s">
        <v>896</v>
      </c>
      <c r="F1175" s="34"/>
      <c r="G1175" s="34"/>
      <c r="H1175" s="34"/>
      <c r="I1175" s="34"/>
      <c r="J1175" s="317" t="s">
        <v>402</v>
      </c>
      <c r="K1175" s="34" t="str">
        <f t="shared" si="153"/>
        <v>NUEVO</v>
      </c>
      <c r="L1175" s="34">
        <v>1</v>
      </c>
      <c r="M1175" s="34"/>
      <c r="N1175" s="34"/>
      <c r="O1175" s="121" t="s">
        <v>4854</v>
      </c>
      <c r="P1175" s="129"/>
      <c r="W1175" s="196">
        <v>13000</v>
      </c>
      <c r="X1175" s="197">
        <f t="shared" si="154"/>
        <v>13000</v>
      </c>
      <c r="Y1175" s="248"/>
      <c r="Z1175"/>
      <c r="AA1175"/>
      <c r="AB1175"/>
      <c r="AC1175" s="66"/>
    </row>
    <row r="1176" spans="3:29" s="35" customFormat="1">
      <c r="C1176" s="38" t="s">
        <v>4952</v>
      </c>
      <c r="D1176" s="36" t="s">
        <v>60</v>
      </c>
      <c r="E1176" s="34" t="s">
        <v>4843</v>
      </c>
      <c r="F1176" s="34"/>
      <c r="G1176" s="34"/>
      <c r="H1176" s="34"/>
      <c r="I1176" s="34"/>
      <c r="J1176" s="317" t="s">
        <v>402</v>
      </c>
      <c r="K1176" s="34" t="str">
        <f t="shared" si="153"/>
        <v>NUEVO</v>
      </c>
      <c r="L1176" s="34">
        <v>1</v>
      </c>
      <c r="M1176" s="34"/>
      <c r="N1176" s="34"/>
      <c r="O1176" s="121" t="s">
        <v>4854</v>
      </c>
      <c r="P1176" s="129"/>
      <c r="W1176" s="196">
        <v>2500</v>
      </c>
      <c r="X1176" s="197">
        <f t="shared" si="154"/>
        <v>2500</v>
      </c>
      <c r="Y1176" s="248"/>
      <c r="Z1176"/>
      <c r="AA1176"/>
      <c r="AB1176"/>
      <c r="AC1176" s="66"/>
    </row>
    <row r="1177" spans="3:29" s="35" customFormat="1">
      <c r="C1177" s="38" t="s">
        <v>4953</v>
      </c>
      <c r="D1177" s="36" t="str">
        <f>+D1175</f>
        <v>4.1.1.4.01</v>
      </c>
      <c r="E1177" s="34" t="s">
        <v>1791</v>
      </c>
      <c r="F1177" s="34"/>
      <c r="G1177" s="34"/>
      <c r="H1177" s="34"/>
      <c r="I1177" s="34"/>
      <c r="J1177" s="317" t="s">
        <v>1816</v>
      </c>
      <c r="K1177" s="34" t="str">
        <f t="shared" si="153"/>
        <v>Usado</v>
      </c>
      <c r="L1177" s="34">
        <v>1</v>
      </c>
      <c r="M1177" s="34"/>
      <c r="N1177" s="34"/>
      <c r="O1177" s="121" t="s">
        <v>4854</v>
      </c>
      <c r="P1177" s="129"/>
      <c r="W1177" s="196">
        <v>3000</v>
      </c>
      <c r="X1177" s="197">
        <f t="shared" si="154"/>
        <v>3000</v>
      </c>
      <c r="Y1177" s="248"/>
      <c r="Z1177"/>
      <c r="AA1177"/>
      <c r="AB1177"/>
      <c r="AC1177" s="66"/>
    </row>
    <row r="1178" spans="3:29" s="141" customFormat="1">
      <c r="C1178" s="351" t="s">
        <v>4954</v>
      </c>
      <c r="D1178" s="352" t="str">
        <f>+D1176</f>
        <v>4.1.1.4.01</v>
      </c>
      <c r="E1178" s="348" t="str">
        <f>+E1193</f>
        <v>OSTOCOPIO</v>
      </c>
      <c r="F1178" s="348"/>
      <c r="G1178" s="348"/>
      <c r="H1178" s="348"/>
      <c r="I1178" s="348"/>
      <c r="J1178" s="348" t="s">
        <v>1816</v>
      </c>
      <c r="K1178" s="348" t="str">
        <f t="shared" si="153"/>
        <v>NUEVO</v>
      </c>
      <c r="L1178" s="348">
        <v>1</v>
      </c>
      <c r="M1178" s="348"/>
      <c r="N1178" s="348"/>
      <c r="O1178" s="362" t="s">
        <v>4854</v>
      </c>
      <c r="P1178" s="343"/>
      <c r="W1178" s="142">
        <f>+W1193</f>
        <v>31500</v>
      </c>
      <c r="X1178" s="143">
        <f t="shared" si="154"/>
        <v>31500</v>
      </c>
      <c r="Y1178" s="363"/>
      <c r="Z1178" s="144"/>
      <c r="AA1178" s="144"/>
      <c r="AB1178" s="144"/>
      <c r="AC1178" s="153"/>
    </row>
    <row r="1179" spans="3:29" s="35" customFormat="1">
      <c r="C1179" s="38" t="s">
        <v>4955</v>
      </c>
      <c r="D1179" s="36" t="s">
        <v>60</v>
      </c>
      <c r="E1179" s="34" t="s">
        <v>1277</v>
      </c>
      <c r="F1179" s="34"/>
      <c r="G1179" s="34"/>
      <c r="H1179" s="34"/>
      <c r="I1179" s="34"/>
      <c r="J1179" s="317" t="s">
        <v>1816</v>
      </c>
      <c r="K1179" s="34" t="str">
        <f t="shared" si="153"/>
        <v>NUEVO</v>
      </c>
      <c r="L1179" s="34">
        <v>1</v>
      </c>
      <c r="M1179" s="34"/>
      <c r="N1179" s="34"/>
      <c r="O1179" s="121" t="s">
        <v>4854</v>
      </c>
      <c r="P1179" s="129"/>
      <c r="W1179" s="196">
        <v>5000</v>
      </c>
      <c r="X1179" s="197">
        <f t="shared" si="154"/>
        <v>5000</v>
      </c>
      <c r="Y1179" s="248"/>
      <c r="Z1179"/>
      <c r="AA1179"/>
      <c r="AB1179"/>
      <c r="AC1179" s="66"/>
    </row>
    <row r="1180" spans="3:29" s="35" customFormat="1">
      <c r="C1180" s="38" t="s">
        <v>4956</v>
      </c>
      <c r="D1180" s="36" t="s">
        <v>60</v>
      </c>
      <c r="E1180" s="34" t="s">
        <v>4844</v>
      </c>
      <c r="F1180" s="34"/>
      <c r="G1180" s="34"/>
      <c r="H1180" s="34"/>
      <c r="I1180" s="34"/>
      <c r="J1180" s="317" t="s">
        <v>1134</v>
      </c>
      <c r="K1180" s="34" t="str">
        <f t="shared" si="153"/>
        <v>Usado</v>
      </c>
      <c r="L1180" s="34">
        <v>1</v>
      </c>
      <c r="M1180" s="34"/>
      <c r="N1180" s="34"/>
      <c r="O1180" s="121" t="s">
        <v>4854</v>
      </c>
      <c r="P1180" s="129"/>
      <c r="W1180" s="196">
        <v>10000</v>
      </c>
      <c r="X1180" s="197">
        <f t="shared" si="154"/>
        <v>10000</v>
      </c>
      <c r="Y1180" s="248"/>
      <c r="Z1180"/>
      <c r="AA1180"/>
      <c r="AB1180"/>
      <c r="AC1180" s="66"/>
    </row>
    <row r="1181" spans="3:29" s="35" customFormat="1">
      <c r="C1181" s="38" t="s">
        <v>4957</v>
      </c>
      <c r="D1181" s="36" t="str">
        <f>+D1179</f>
        <v>4.1.1.4.01</v>
      </c>
      <c r="E1181" s="34" t="s">
        <v>4845</v>
      </c>
      <c r="F1181" s="34"/>
      <c r="G1181" s="34"/>
      <c r="H1181" s="34"/>
      <c r="I1181" s="34"/>
      <c r="J1181" s="317" t="s">
        <v>1134</v>
      </c>
      <c r="K1181" s="34" t="str">
        <f t="shared" si="153"/>
        <v>NUEVO</v>
      </c>
      <c r="L1181" s="34">
        <v>1</v>
      </c>
      <c r="M1181" s="34"/>
      <c r="N1181" s="34"/>
      <c r="O1181" s="121" t="s">
        <v>4854</v>
      </c>
      <c r="P1181" s="129"/>
      <c r="W1181" s="196">
        <v>2500</v>
      </c>
      <c r="X1181" s="197">
        <f t="shared" si="154"/>
        <v>2500</v>
      </c>
      <c r="Y1181" s="248"/>
      <c r="Z1181"/>
      <c r="AA1181"/>
      <c r="AB1181"/>
      <c r="AC1181" s="66"/>
    </row>
    <row r="1182" spans="3:29" s="35" customFormat="1">
      <c r="C1182" s="38" t="s">
        <v>4958</v>
      </c>
      <c r="D1182" s="36" t="s">
        <v>60</v>
      </c>
      <c r="E1182" s="34" t="s">
        <v>4846</v>
      </c>
      <c r="F1182" s="34"/>
      <c r="G1182" s="34"/>
      <c r="H1182" s="34"/>
      <c r="I1182" s="34"/>
      <c r="J1182" s="317" t="s">
        <v>1134</v>
      </c>
      <c r="K1182" s="34" t="str">
        <f t="shared" si="153"/>
        <v>NUEVO</v>
      </c>
      <c r="L1182" s="34">
        <v>1</v>
      </c>
      <c r="M1182" s="34"/>
      <c r="N1182" s="34"/>
      <c r="O1182" s="121" t="s">
        <v>4854</v>
      </c>
      <c r="P1182" s="129"/>
      <c r="W1182" s="196">
        <v>25000</v>
      </c>
      <c r="X1182" s="197">
        <f t="shared" si="154"/>
        <v>25000</v>
      </c>
      <c r="Y1182" s="248"/>
      <c r="Z1182"/>
      <c r="AA1182"/>
      <c r="AB1182"/>
      <c r="AC1182" s="66"/>
    </row>
    <row r="1183" spans="3:29" s="35" customFormat="1">
      <c r="C1183" s="38" t="s">
        <v>4959</v>
      </c>
      <c r="D1183" s="36" t="s">
        <v>60</v>
      </c>
      <c r="E1183" s="34" t="s">
        <v>1314</v>
      </c>
      <c r="F1183" s="34"/>
      <c r="G1183" s="34"/>
      <c r="H1183" s="34"/>
      <c r="I1183" s="34"/>
      <c r="J1183" s="317" t="s">
        <v>1816</v>
      </c>
      <c r="K1183" s="34" t="str">
        <f t="shared" si="153"/>
        <v>Usado</v>
      </c>
      <c r="L1183" s="34">
        <v>1</v>
      </c>
      <c r="M1183" s="34"/>
      <c r="N1183" s="34"/>
      <c r="O1183" s="121" t="s">
        <v>4854</v>
      </c>
      <c r="P1183" s="129"/>
      <c r="W1183" s="196">
        <v>1500</v>
      </c>
      <c r="X1183" s="197">
        <f t="shared" si="154"/>
        <v>1500</v>
      </c>
      <c r="Y1183" s="248"/>
      <c r="Z1183"/>
      <c r="AA1183"/>
      <c r="AB1183"/>
      <c r="AC1183" s="66"/>
    </row>
    <row r="1184" spans="3:29" s="35" customFormat="1">
      <c r="C1184" s="38" t="s">
        <v>4960</v>
      </c>
      <c r="D1184" s="36" t="str">
        <f>+D1182</f>
        <v>4.1.1.4.01</v>
      </c>
      <c r="E1184" s="34" t="s">
        <v>1332</v>
      </c>
      <c r="F1184" s="34"/>
      <c r="G1184" s="34"/>
      <c r="H1184" s="34"/>
      <c r="I1184" s="34"/>
      <c r="J1184" s="317" t="s">
        <v>1816</v>
      </c>
      <c r="K1184" s="34" t="str">
        <f t="shared" ref="K1184:K1211" si="155">+K1181</f>
        <v>NUEVO</v>
      </c>
      <c r="L1184" s="34">
        <v>1</v>
      </c>
      <c r="M1184" s="34"/>
      <c r="N1184" s="34"/>
      <c r="O1184" s="121" t="s">
        <v>4854</v>
      </c>
      <c r="P1184" s="129"/>
      <c r="W1184" s="196">
        <v>3000</v>
      </c>
      <c r="X1184" s="197">
        <f t="shared" si="154"/>
        <v>3000</v>
      </c>
      <c r="Y1184" s="248"/>
      <c r="Z1184"/>
      <c r="AA1184"/>
      <c r="AB1184"/>
      <c r="AC1184" s="66"/>
    </row>
    <row r="1185" spans="3:29" s="35" customFormat="1">
      <c r="C1185" s="38" t="s">
        <v>4961</v>
      </c>
      <c r="D1185" s="36" t="str">
        <f>+D1183</f>
        <v>4.1.1.4.01</v>
      </c>
      <c r="E1185" s="34" t="s">
        <v>4848</v>
      </c>
      <c r="F1185" s="34"/>
      <c r="G1185" s="34"/>
      <c r="H1185" s="34"/>
      <c r="I1185" s="34"/>
      <c r="J1185" s="317" t="s">
        <v>937</v>
      </c>
      <c r="K1185" s="34" t="str">
        <f t="shared" si="155"/>
        <v>NUEVO</v>
      </c>
      <c r="L1185" s="34">
        <v>1</v>
      </c>
      <c r="M1185" s="34"/>
      <c r="N1185" s="34"/>
      <c r="O1185" s="121" t="s">
        <v>4854</v>
      </c>
      <c r="P1185" s="129"/>
      <c r="W1185" s="196">
        <v>2100</v>
      </c>
      <c r="X1185" s="197">
        <f t="shared" si="154"/>
        <v>2100</v>
      </c>
      <c r="Y1185" s="248"/>
      <c r="Z1185"/>
      <c r="AA1185"/>
      <c r="AB1185"/>
      <c r="AC1185" s="66"/>
    </row>
    <row r="1186" spans="3:29" s="35" customFormat="1">
      <c r="C1186" s="38" t="s">
        <v>4962</v>
      </c>
      <c r="D1186" s="36" t="s">
        <v>60</v>
      </c>
      <c r="E1186" s="34" t="s">
        <v>1290</v>
      </c>
      <c r="F1186" s="34"/>
      <c r="G1186" s="34"/>
      <c r="H1186" s="34"/>
      <c r="I1186" s="34"/>
      <c r="J1186" s="317" t="s">
        <v>1816</v>
      </c>
      <c r="K1186" s="34" t="str">
        <f t="shared" si="155"/>
        <v>Usado</v>
      </c>
      <c r="L1186" s="34">
        <v>1</v>
      </c>
      <c r="M1186" s="34"/>
      <c r="N1186" s="34"/>
      <c r="O1186" s="121" t="s">
        <v>4854</v>
      </c>
      <c r="P1186" s="129"/>
      <c r="W1186" s="196">
        <v>3100</v>
      </c>
      <c r="X1186" s="197">
        <f t="shared" si="154"/>
        <v>3100</v>
      </c>
      <c r="Y1186" s="248"/>
      <c r="Z1186"/>
      <c r="AA1186"/>
      <c r="AB1186"/>
      <c r="AC1186" s="66"/>
    </row>
    <row r="1187" spans="3:29" s="35" customFormat="1">
      <c r="C1187" s="38" t="s">
        <v>4963</v>
      </c>
      <c r="D1187" s="36" t="s">
        <v>60</v>
      </c>
      <c r="E1187" s="34" t="s">
        <v>3233</v>
      </c>
      <c r="F1187" s="34"/>
      <c r="G1187" s="34"/>
      <c r="H1187" s="34"/>
      <c r="I1187" s="34"/>
      <c r="J1187" s="317" t="s">
        <v>937</v>
      </c>
      <c r="K1187" s="34" t="str">
        <f t="shared" si="155"/>
        <v>NUEVO</v>
      </c>
      <c r="L1187" s="34">
        <v>1</v>
      </c>
      <c r="M1187" s="34"/>
      <c r="N1187" s="34"/>
      <c r="O1187" s="121" t="s">
        <v>4855</v>
      </c>
      <c r="P1187" s="129"/>
      <c r="W1187" s="196">
        <v>3000</v>
      </c>
      <c r="X1187" s="197">
        <f t="shared" si="154"/>
        <v>3000</v>
      </c>
      <c r="Y1187" s="248"/>
      <c r="Z1187"/>
      <c r="AA1187"/>
      <c r="AB1187"/>
      <c r="AC1187" s="66"/>
    </row>
    <row r="1188" spans="3:29" s="35" customFormat="1">
      <c r="C1188" s="38" t="s">
        <v>4964</v>
      </c>
      <c r="D1188" s="36" t="str">
        <f>+D1186</f>
        <v>4.1.1.4.01</v>
      </c>
      <c r="E1188" s="34" t="s">
        <v>1332</v>
      </c>
      <c r="F1188" s="34"/>
      <c r="G1188" s="34"/>
      <c r="H1188" s="34"/>
      <c r="I1188" s="34"/>
      <c r="J1188" s="317" t="s">
        <v>388</v>
      </c>
      <c r="K1188" s="34" t="str">
        <f t="shared" si="155"/>
        <v>NUEVO</v>
      </c>
      <c r="L1188" s="34">
        <v>1</v>
      </c>
      <c r="M1188" s="34"/>
      <c r="N1188" s="34"/>
      <c r="O1188" s="121" t="s">
        <v>4855</v>
      </c>
      <c r="P1188" s="129"/>
      <c r="W1188" s="196">
        <v>3850</v>
      </c>
      <c r="X1188" s="197">
        <f t="shared" si="154"/>
        <v>3850</v>
      </c>
      <c r="Y1188" s="248"/>
      <c r="Z1188"/>
      <c r="AA1188"/>
      <c r="AB1188"/>
      <c r="AC1188" s="66"/>
    </row>
    <row r="1189" spans="3:29" s="35" customFormat="1">
      <c r="C1189" s="38" t="s">
        <v>4965</v>
      </c>
      <c r="D1189" s="36" t="str">
        <f>+D1187</f>
        <v>4.1.1.4.01</v>
      </c>
      <c r="E1189" s="34" t="s">
        <v>453</v>
      </c>
      <c r="F1189" s="34"/>
      <c r="G1189" s="34"/>
      <c r="H1189" s="34"/>
      <c r="I1189" s="34"/>
      <c r="J1189" s="317" t="s">
        <v>1134</v>
      </c>
      <c r="K1189" s="34" t="str">
        <f t="shared" si="155"/>
        <v>Usado</v>
      </c>
      <c r="L1189" s="34">
        <v>1</v>
      </c>
      <c r="M1189" s="34"/>
      <c r="N1189" s="34"/>
      <c r="O1189" s="121" t="s">
        <v>4855</v>
      </c>
      <c r="P1189" s="129"/>
      <c r="W1189" s="196">
        <v>2500</v>
      </c>
      <c r="X1189" s="197">
        <f t="shared" si="154"/>
        <v>2500</v>
      </c>
      <c r="Y1189" s="248"/>
      <c r="Z1189"/>
      <c r="AA1189"/>
      <c r="AB1189"/>
      <c r="AC1189" s="66"/>
    </row>
    <row r="1190" spans="3:29" s="35" customFormat="1">
      <c r="C1190" s="38" t="s">
        <v>4966</v>
      </c>
      <c r="D1190" s="36" t="s">
        <v>60</v>
      </c>
      <c r="E1190" s="34" t="s">
        <v>896</v>
      </c>
      <c r="F1190" s="34"/>
      <c r="G1190" s="34"/>
      <c r="H1190" s="34"/>
      <c r="I1190" s="34"/>
      <c r="J1190" s="317" t="s">
        <v>1134</v>
      </c>
      <c r="K1190" s="34" t="str">
        <f t="shared" si="155"/>
        <v>NUEVO</v>
      </c>
      <c r="L1190" s="34">
        <v>1</v>
      </c>
      <c r="M1190" s="34"/>
      <c r="N1190" s="34"/>
      <c r="O1190" s="121" t="s">
        <v>4855</v>
      </c>
      <c r="P1190" s="129"/>
      <c r="W1190" s="196">
        <v>13000</v>
      </c>
      <c r="X1190" s="197">
        <f t="shared" si="154"/>
        <v>13000</v>
      </c>
      <c r="Y1190" s="248"/>
      <c r="Z1190"/>
      <c r="AA1190"/>
      <c r="AB1190"/>
      <c r="AC1190" s="66"/>
    </row>
    <row r="1191" spans="3:29" s="35" customFormat="1">
      <c r="C1191" s="38" t="s">
        <v>4967</v>
      </c>
      <c r="D1191" s="36" t="s">
        <v>60</v>
      </c>
      <c r="E1191" s="34" t="s">
        <v>4843</v>
      </c>
      <c r="F1191" s="34"/>
      <c r="G1191" s="34"/>
      <c r="H1191" s="34"/>
      <c r="I1191" s="34"/>
      <c r="J1191" s="317" t="s">
        <v>1134</v>
      </c>
      <c r="K1191" s="34" t="str">
        <f t="shared" si="155"/>
        <v>NUEVO</v>
      </c>
      <c r="L1191" s="34">
        <v>1</v>
      </c>
      <c r="M1191" s="34"/>
      <c r="N1191" s="34"/>
      <c r="O1191" s="121" t="s">
        <v>4855</v>
      </c>
      <c r="P1191" s="129"/>
      <c r="W1191" s="196">
        <v>2500</v>
      </c>
      <c r="X1191" s="197">
        <f t="shared" si="154"/>
        <v>2500</v>
      </c>
      <c r="Y1191" s="248"/>
      <c r="Z1191"/>
      <c r="AA1191"/>
      <c r="AB1191"/>
      <c r="AC1191" s="66"/>
    </row>
    <row r="1192" spans="3:29" s="35" customFormat="1">
      <c r="C1192" s="38" t="s">
        <v>4968</v>
      </c>
      <c r="D1192" s="36" t="str">
        <f>+D1190</f>
        <v>4.1.1.4.01</v>
      </c>
      <c r="E1192" s="34" t="s">
        <v>1791</v>
      </c>
      <c r="F1192" s="34"/>
      <c r="G1192" s="34"/>
      <c r="H1192" s="34"/>
      <c r="I1192" s="34"/>
      <c r="J1192" s="317" t="s">
        <v>402</v>
      </c>
      <c r="K1192" s="34" t="str">
        <f t="shared" si="155"/>
        <v>Usado</v>
      </c>
      <c r="L1192" s="34">
        <v>1</v>
      </c>
      <c r="M1192" s="34"/>
      <c r="N1192" s="34"/>
      <c r="O1192" s="121" t="s">
        <v>4855</v>
      </c>
      <c r="P1192" s="129"/>
      <c r="W1192" s="196">
        <v>4000</v>
      </c>
      <c r="X1192" s="197">
        <f t="shared" si="154"/>
        <v>4000</v>
      </c>
      <c r="Y1192" s="248"/>
      <c r="Z1192"/>
      <c r="AA1192"/>
      <c r="AB1192"/>
      <c r="AC1192" s="66"/>
    </row>
    <row r="1193" spans="3:29" s="141" customFormat="1">
      <c r="C1193" s="351" t="s">
        <v>4969</v>
      </c>
      <c r="D1193" s="352" t="s">
        <v>60</v>
      </c>
      <c r="E1193" s="348" t="s">
        <v>5019</v>
      </c>
      <c r="F1193" s="348"/>
      <c r="G1193" s="348"/>
      <c r="H1193" s="348"/>
      <c r="I1193" s="348"/>
      <c r="J1193" s="348" t="s">
        <v>402</v>
      </c>
      <c r="K1193" s="348" t="str">
        <f t="shared" si="155"/>
        <v>NUEVO</v>
      </c>
      <c r="L1193" s="348">
        <v>1</v>
      </c>
      <c r="M1193" s="348"/>
      <c r="N1193" s="348"/>
      <c r="O1193" s="362" t="s">
        <v>4855</v>
      </c>
      <c r="P1193" s="343"/>
      <c r="W1193" s="142">
        <f>525*60</f>
        <v>31500</v>
      </c>
      <c r="X1193" s="143">
        <f t="shared" si="154"/>
        <v>31500</v>
      </c>
      <c r="Y1193" s="363"/>
      <c r="Z1193" s="144"/>
      <c r="AA1193" s="144"/>
      <c r="AB1193" s="144"/>
      <c r="AC1193" s="153"/>
    </row>
    <row r="1194" spans="3:29" s="35" customFormat="1">
      <c r="C1194" s="38" t="s">
        <v>4970</v>
      </c>
      <c r="D1194" s="36" t="str">
        <f>+D1192</f>
        <v>4.1.1.4.01</v>
      </c>
      <c r="E1194" s="34" t="s">
        <v>1277</v>
      </c>
      <c r="F1194" s="34"/>
      <c r="G1194" s="34"/>
      <c r="H1194" s="34"/>
      <c r="I1194" s="34"/>
      <c r="J1194" s="317" t="s">
        <v>1816</v>
      </c>
      <c r="K1194" s="34" t="str">
        <f t="shared" si="155"/>
        <v>NUEVO</v>
      </c>
      <c r="L1194" s="34">
        <v>1</v>
      </c>
      <c r="M1194" s="34"/>
      <c r="N1194" s="34"/>
      <c r="O1194" s="121" t="s">
        <v>4855</v>
      </c>
      <c r="P1194" s="129"/>
      <c r="W1194" s="196">
        <v>5000</v>
      </c>
      <c r="X1194" s="197">
        <f t="shared" si="154"/>
        <v>5000</v>
      </c>
      <c r="Y1194" s="248"/>
      <c r="Z1194"/>
      <c r="AA1194"/>
      <c r="AB1194"/>
      <c r="AC1194" s="66"/>
    </row>
    <row r="1195" spans="3:29" s="35" customFormat="1">
      <c r="C1195" s="38" t="s">
        <v>4971</v>
      </c>
      <c r="D1195" s="36" t="str">
        <f>+D1193</f>
        <v>4.1.1.4.01</v>
      </c>
      <c r="E1195" s="34" t="s">
        <v>4844</v>
      </c>
      <c r="F1195" s="34"/>
      <c r="G1195" s="34"/>
      <c r="H1195" s="34"/>
      <c r="I1195" s="34"/>
      <c r="J1195" s="317" t="s">
        <v>1816</v>
      </c>
      <c r="K1195" s="34" t="str">
        <f t="shared" si="155"/>
        <v>Usado</v>
      </c>
      <c r="L1195" s="34">
        <v>1</v>
      </c>
      <c r="M1195" s="34"/>
      <c r="N1195" s="34"/>
      <c r="O1195" s="121" t="s">
        <v>4855</v>
      </c>
      <c r="P1195" s="129"/>
      <c r="W1195" s="196">
        <v>10000</v>
      </c>
      <c r="X1195" s="197">
        <f t="shared" si="154"/>
        <v>10000</v>
      </c>
      <c r="Y1195" s="248"/>
      <c r="Z1195"/>
      <c r="AA1195"/>
      <c r="AB1195"/>
      <c r="AC1195" s="66"/>
    </row>
    <row r="1196" spans="3:29" s="35" customFormat="1">
      <c r="C1196" s="38" t="s">
        <v>4972</v>
      </c>
      <c r="D1196" s="36" t="s">
        <v>60</v>
      </c>
      <c r="E1196" s="34" t="s">
        <v>4845</v>
      </c>
      <c r="F1196" s="34"/>
      <c r="G1196" s="34"/>
      <c r="H1196" s="34"/>
      <c r="I1196" s="34"/>
      <c r="J1196" s="317" t="s">
        <v>1816</v>
      </c>
      <c r="K1196" s="34" t="str">
        <f t="shared" si="155"/>
        <v>NUEVO</v>
      </c>
      <c r="L1196" s="34">
        <v>1</v>
      </c>
      <c r="M1196" s="34"/>
      <c r="N1196" s="34"/>
      <c r="O1196" s="121" t="s">
        <v>4855</v>
      </c>
      <c r="P1196" s="129"/>
      <c r="W1196" s="196">
        <v>2500</v>
      </c>
      <c r="X1196" s="197">
        <f t="shared" si="154"/>
        <v>2500</v>
      </c>
      <c r="Y1196" s="248"/>
      <c r="Z1196"/>
      <c r="AA1196"/>
      <c r="AB1196"/>
      <c r="AC1196" s="66"/>
    </row>
    <row r="1197" spans="3:29" s="35" customFormat="1">
      <c r="C1197" s="38" t="s">
        <v>4973</v>
      </c>
      <c r="D1197" s="36" t="s">
        <v>60</v>
      </c>
      <c r="E1197" s="34" t="s">
        <v>4846</v>
      </c>
      <c r="F1197" s="34"/>
      <c r="G1197" s="34"/>
      <c r="H1197" s="34"/>
      <c r="I1197" s="34"/>
      <c r="J1197" s="317" t="s">
        <v>1134</v>
      </c>
      <c r="K1197" s="34" t="str">
        <f t="shared" si="155"/>
        <v>NUEVO</v>
      </c>
      <c r="L1197" s="34">
        <v>1</v>
      </c>
      <c r="M1197" s="34"/>
      <c r="N1197" s="34"/>
      <c r="O1197" s="121" t="s">
        <v>4855</v>
      </c>
      <c r="P1197" s="129"/>
      <c r="W1197" s="196">
        <v>25000</v>
      </c>
      <c r="X1197" s="197">
        <f t="shared" si="154"/>
        <v>25000</v>
      </c>
      <c r="Y1197" s="248"/>
      <c r="Z1197"/>
      <c r="AA1197"/>
      <c r="AB1197"/>
      <c r="AC1197" s="66"/>
    </row>
    <row r="1198" spans="3:29" s="35" customFormat="1">
      <c r="C1198" s="38" t="s">
        <v>4974</v>
      </c>
      <c r="D1198" s="36" t="str">
        <f>+D1196</f>
        <v>4.1.1.4.01</v>
      </c>
      <c r="E1198" s="34" t="s">
        <v>1314</v>
      </c>
      <c r="F1198" s="34"/>
      <c r="G1198" s="34"/>
      <c r="H1198" s="34"/>
      <c r="I1198" s="34"/>
      <c r="J1198" s="317" t="s">
        <v>1134</v>
      </c>
      <c r="K1198" s="34" t="str">
        <f t="shared" si="155"/>
        <v>Usado</v>
      </c>
      <c r="L1198" s="34">
        <v>1</v>
      </c>
      <c r="M1198" s="34"/>
      <c r="N1198" s="34"/>
      <c r="O1198" s="121" t="s">
        <v>4855</v>
      </c>
      <c r="P1198" s="129"/>
      <c r="W1198" s="196">
        <v>1800</v>
      </c>
      <c r="X1198" s="197">
        <f t="shared" si="154"/>
        <v>1800</v>
      </c>
      <c r="Y1198" s="248"/>
      <c r="Z1198"/>
      <c r="AA1198"/>
      <c r="AB1198"/>
      <c r="AC1198" s="66"/>
    </row>
    <row r="1199" spans="3:29" s="35" customFormat="1">
      <c r="C1199" s="38" t="s">
        <v>4975</v>
      </c>
      <c r="D1199" s="36" t="s">
        <v>60</v>
      </c>
      <c r="E1199" s="34" t="s">
        <v>1332</v>
      </c>
      <c r="F1199" s="34"/>
      <c r="G1199" s="34"/>
      <c r="H1199" s="34"/>
      <c r="I1199" s="34"/>
      <c r="J1199" s="317" t="s">
        <v>1134</v>
      </c>
      <c r="K1199" s="34" t="str">
        <f t="shared" si="155"/>
        <v>NUEVO</v>
      </c>
      <c r="L1199" s="34">
        <v>1</v>
      </c>
      <c r="M1199" s="34"/>
      <c r="N1199" s="34"/>
      <c r="O1199" s="121" t="s">
        <v>4855</v>
      </c>
      <c r="P1199" s="129"/>
      <c r="W1199" s="196">
        <v>3000</v>
      </c>
      <c r="X1199" s="197">
        <f t="shared" si="154"/>
        <v>3000</v>
      </c>
      <c r="Y1199" s="248"/>
      <c r="Z1199"/>
      <c r="AA1199"/>
      <c r="AB1199"/>
      <c r="AC1199" s="66"/>
    </row>
    <row r="1200" spans="3:29" s="35" customFormat="1">
      <c r="C1200" s="38" t="s">
        <v>4976</v>
      </c>
      <c r="D1200" s="36" t="str">
        <f>+D1198</f>
        <v>4.1.1.4.01</v>
      </c>
      <c r="E1200" s="34" t="s">
        <v>453</v>
      </c>
      <c r="F1200" s="34" t="s">
        <v>4859</v>
      </c>
      <c r="G1200" s="287" t="s">
        <v>5018</v>
      </c>
      <c r="H1200" s="34"/>
      <c r="I1200" s="34"/>
      <c r="J1200" s="317" t="s">
        <v>1816</v>
      </c>
      <c r="K1200" s="34" t="str">
        <f t="shared" si="155"/>
        <v>NUEVO</v>
      </c>
      <c r="L1200" s="34">
        <v>1</v>
      </c>
      <c r="M1200" s="34"/>
      <c r="N1200" s="34"/>
      <c r="O1200" s="121" t="s">
        <v>4855</v>
      </c>
      <c r="P1200" s="129"/>
      <c r="W1200" s="196">
        <f>620*60</f>
        <v>37200</v>
      </c>
      <c r="X1200" s="197">
        <f t="shared" si="154"/>
        <v>37200</v>
      </c>
      <c r="Y1200" s="248"/>
      <c r="Z1200"/>
      <c r="AA1200"/>
      <c r="AB1200"/>
      <c r="AC1200" s="66"/>
    </row>
    <row r="1201" spans="3:29" s="35" customFormat="1">
      <c r="C1201" s="38" t="s">
        <v>4977</v>
      </c>
      <c r="D1201" s="36" t="str">
        <f>+D1199</f>
        <v>4.1.1.4.01</v>
      </c>
      <c r="E1201" s="34" t="s">
        <v>4857</v>
      </c>
      <c r="F1201" s="34" t="s">
        <v>4858</v>
      </c>
      <c r="G1201" s="34"/>
      <c r="H1201" s="34"/>
      <c r="I1201" s="34"/>
      <c r="J1201" s="317" t="s">
        <v>1816</v>
      </c>
      <c r="K1201" s="34" t="str">
        <f t="shared" si="155"/>
        <v>Usado</v>
      </c>
      <c r="L1201" s="34">
        <v>1</v>
      </c>
      <c r="M1201" s="34"/>
      <c r="N1201" s="34"/>
      <c r="O1201" s="121" t="s">
        <v>4855</v>
      </c>
      <c r="P1201" s="129"/>
      <c r="W1201" s="196">
        <v>30000</v>
      </c>
      <c r="X1201" s="197">
        <f t="shared" si="154"/>
        <v>30000</v>
      </c>
      <c r="Y1201" s="248"/>
      <c r="Z1201"/>
      <c r="AA1201"/>
      <c r="AB1201"/>
      <c r="AC1201" s="66"/>
    </row>
    <row r="1202" spans="3:29" s="35" customFormat="1">
      <c r="C1202" s="38" t="s">
        <v>4978</v>
      </c>
      <c r="D1202" s="36" t="s">
        <v>60</v>
      </c>
      <c r="E1202" s="34" t="s">
        <v>4856</v>
      </c>
      <c r="F1202" s="34"/>
      <c r="G1202" s="34"/>
      <c r="H1202" s="34"/>
      <c r="I1202" s="34"/>
      <c r="J1202" s="317" t="s">
        <v>937</v>
      </c>
      <c r="K1202" s="34" t="str">
        <f t="shared" si="155"/>
        <v>NUEVO</v>
      </c>
      <c r="L1202" s="34">
        <v>1</v>
      </c>
      <c r="M1202" s="34"/>
      <c r="N1202" s="34"/>
      <c r="O1202" s="121" t="s">
        <v>4855</v>
      </c>
      <c r="P1202" s="129"/>
      <c r="W1202" s="196">
        <v>3000</v>
      </c>
      <c r="X1202" s="197">
        <f t="shared" si="154"/>
        <v>3000</v>
      </c>
      <c r="Y1202" s="248"/>
      <c r="Z1202"/>
      <c r="AA1202"/>
      <c r="AB1202"/>
      <c r="AC1202" s="66"/>
    </row>
    <row r="1203" spans="3:29" s="35" customFormat="1">
      <c r="C1203" s="38" t="s">
        <v>4979</v>
      </c>
      <c r="D1203" s="36" t="s">
        <v>60</v>
      </c>
      <c r="E1203" s="34" t="s">
        <v>1791</v>
      </c>
      <c r="F1203" s="34"/>
      <c r="G1203" s="34"/>
      <c r="H1203" s="34"/>
      <c r="I1203" s="34"/>
      <c r="J1203" s="317" t="s">
        <v>1816</v>
      </c>
      <c r="K1203" s="34" t="str">
        <f t="shared" si="155"/>
        <v>NUEVO</v>
      </c>
      <c r="L1203" s="34">
        <v>1</v>
      </c>
      <c r="M1203" s="34"/>
      <c r="N1203" s="34"/>
      <c r="O1203" s="34" t="s">
        <v>3232</v>
      </c>
      <c r="P1203" s="129"/>
      <c r="W1203" s="196">
        <v>3000</v>
      </c>
      <c r="X1203" s="197">
        <f t="shared" si="154"/>
        <v>3000</v>
      </c>
      <c r="Y1203" s="248"/>
      <c r="Z1203"/>
      <c r="AA1203"/>
      <c r="AB1203"/>
      <c r="AC1203" s="66"/>
    </row>
    <row r="1204" spans="3:29" s="35" customFormat="1">
      <c r="C1204" s="38" t="s">
        <v>4980</v>
      </c>
      <c r="D1204" s="36" t="str">
        <f>+D1202</f>
        <v>4.1.1.4.01</v>
      </c>
      <c r="E1204" s="34" t="s">
        <v>1791</v>
      </c>
      <c r="F1204" s="34"/>
      <c r="G1204" s="34"/>
      <c r="H1204" s="34"/>
      <c r="I1204" s="34"/>
      <c r="J1204" s="317" t="s">
        <v>937</v>
      </c>
      <c r="K1204" s="34" t="str">
        <f t="shared" si="155"/>
        <v>Usado</v>
      </c>
      <c r="L1204" s="34">
        <v>1</v>
      </c>
      <c r="M1204" s="34"/>
      <c r="N1204" s="34"/>
      <c r="O1204" s="34" t="s">
        <v>3232</v>
      </c>
      <c r="P1204" s="129"/>
      <c r="W1204" s="196">
        <v>3000</v>
      </c>
      <c r="X1204" s="197">
        <f t="shared" si="154"/>
        <v>3000</v>
      </c>
      <c r="Y1204" s="248"/>
      <c r="Z1204"/>
      <c r="AA1204"/>
      <c r="AB1204"/>
      <c r="AC1204" s="66"/>
    </row>
    <row r="1205" spans="3:29" s="35" customFormat="1">
      <c r="C1205" s="38" t="s">
        <v>4981</v>
      </c>
      <c r="D1205" s="36" t="str">
        <f>+D1093</f>
        <v>4.1.1.4.01</v>
      </c>
      <c r="E1205" s="34" t="s">
        <v>1791</v>
      </c>
      <c r="F1205" s="34"/>
      <c r="G1205" s="34"/>
      <c r="H1205" s="34"/>
      <c r="I1205" s="34"/>
      <c r="J1205" s="317" t="s">
        <v>388</v>
      </c>
      <c r="K1205" s="34" t="str">
        <f t="shared" si="155"/>
        <v>NUEVO</v>
      </c>
      <c r="L1205" s="34">
        <v>1</v>
      </c>
      <c r="M1205" s="34"/>
      <c r="N1205" s="34"/>
      <c r="O1205" s="34" t="s">
        <v>3232</v>
      </c>
      <c r="P1205" s="129"/>
      <c r="W1205" s="196">
        <v>30000</v>
      </c>
      <c r="X1205" s="197">
        <f t="shared" si="154"/>
        <v>30000</v>
      </c>
      <c r="Y1205" s="248"/>
      <c r="Z1205"/>
      <c r="AA1205"/>
      <c r="AB1205"/>
      <c r="AC1205" s="66"/>
    </row>
    <row r="1206" spans="3:29" s="35" customFormat="1">
      <c r="C1206" s="38" t="s">
        <v>4982</v>
      </c>
      <c r="D1206" s="36" t="str">
        <f>+D1094</f>
        <v>4.1.1.4.01</v>
      </c>
      <c r="E1206" s="34" t="s">
        <v>453</v>
      </c>
      <c r="F1206" s="34" t="s">
        <v>1129</v>
      </c>
      <c r="G1206" s="129"/>
      <c r="H1206" s="129"/>
      <c r="I1206" s="129"/>
      <c r="J1206" s="317" t="s">
        <v>1134</v>
      </c>
      <c r="K1206" s="34" t="str">
        <f t="shared" si="155"/>
        <v>NUEVO</v>
      </c>
      <c r="L1206" s="34">
        <f>+L1204</f>
        <v>1</v>
      </c>
      <c r="M1206" s="129"/>
      <c r="N1206" s="34"/>
      <c r="O1206" s="34" t="s">
        <v>3232</v>
      </c>
      <c r="P1206" s="129"/>
      <c r="W1206" s="196">
        <v>3500</v>
      </c>
      <c r="X1206" s="197">
        <f t="shared" si="154"/>
        <v>3500</v>
      </c>
      <c r="Y1206" s="248"/>
      <c r="Z1206"/>
      <c r="AA1206"/>
      <c r="AB1206"/>
      <c r="AC1206" s="66"/>
    </row>
    <row r="1207" spans="3:29" s="35" customFormat="1">
      <c r="C1207" s="38" t="s">
        <v>4983</v>
      </c>
      <c r="D1207" s="36" t="str">
        <f t="shared" ref="D1207:D1254" si="156">+D1205</f>
        <v>4.1.1.4.01</v>
      </c>
      <c r="E1207" s="34" t="s">
        <v>896</v>
      </c>
      <c r="F1207" s="34" t="s">
        <v>1189</v>
      </c>
      <c r="G1207" s="129"/>
      <c r="H1207" s="129"/>
      <c r="I1207" s="129"/>
      <c r="J1207" s="317" t="s">
        <v>1134</v>
      </c>
      <c r="K1207" s="34" t="str">
        <f t="shared" si="155"/>
        <v>Usado</v>
      </c>
      <c r="L1207" s="34">
        <f>+L1204</f>
        <v>1</v>
      </c>
      <c r="M1207" s="129"/>
      <c r="N1207" s="34"/>
      <c r="O1207" s="34" t="s">
        <v>3232</v>
      </c>
      <c r="P1207" s="129"/>
      <c r="W1207" s="196">
        <v>13000</v>
      </c>
      <c r="X1207" s="197">
        <f t="shared" si="154"/>
        <v>13000</v>
      </c>
      <c r="Y1207" s="248"/>
      <c r="Z1207"/>
      <c r="AA1207"/>
      <c r="AB1207"/>
      <c r="AC1207" s="66"/>
    </row>
    <row r="1208" spans="3:29" s="35" customFormat="1">
      <c r="C1208" s="38" t="s">
        <v>4984</v>
      </c>
      <c r="D1208" s="36" t="str">
        <f t="shared" si="156"/>
        <v>4.1.1.4.01</v>
      </c>
      <c r="E1208" s="34" t="str">
        <f>+E1195</f>
        <v>CAMA AZUL</v>
      </c>
      <c r="F1208" s="34"/>
      <c r="G1208" s="34"/>
      <c r="H1208" s="34"/>
      <c r="I1208" s="34"/>
      <c r="J1208" s="317" t="s">
        <v>1134</v>
      </c>
      <c r="K1208" s="34" t="str">
        <f t="shared" si="155"/>
        <v>NUEVO</v>
      </c>
      <c r="L1208" s="34">
        <v>1</v>
      </c>
      <c r="M1208" s="34"/>
      <c r="N1208" s="34"/>
      <c r="O1208" s="34" t="str">
        <f t="shared" ref="O1208" si="157">+O1207</f>
        <v>SUMINISTRO</v>
      </c>
      <c r="P1208" s="129"/>
      <c r="W1208" s="196">
        <v>13000</v>
      </c>
      <c r="X1208" s="197">
        <f t="shared" si="154"/>
        <v>13000</v>
      </c>
      <c r="Y1208" s="248"/>
      <c r="Z1208"/>
      <c r="AA1208"/>
      <c r="AB1208"/>
      <c r="AC1208" s="66"/>
    </row>
    <row r="1209" spans="3:29" s="35" customFormat="1">
      <c r="C1209" s="38" t="s">
        <v>4985</v>
      </c>
      <c r="D1209" s="36" t="str">
        <f t="shared" si="156"/>
        <v>4.1.1.4.01</v>
      </c>
      <c r="E1209" s="34" t="s">
        <v>3233</v>
      </c>
      <c r="F1209" s="34"/>
      <c r="G1209" s="34"/>
      <c r="H1209" s="34"/>
      <c r="I1209" s="34"/>
      <c r="J1209" s="317" t="s">
        <v>402</v>
      </c>
      <c r="K1209" s="34" t="str">
        <f t="shared" si="155"/>
        <v>NUEVO</v>
      </c>
      <c r="L1209" s="34">
        <v>1</v>
      </c>
      <c r="M1209" s="34"/>
      <c r="N1209" s="34"/>
      <c r="O1209" s="34" t="s">
        <v>3232</v>
      </c>
      <c r="P1209" s="129"/>
      <c r="W1209" s="196">
        <v>3000</v>
      </c>
      <c r="X1209" s="197">
        <f t="shared" si="154"/>
        <v>3000</v>
      </c>
      <c r="Y1209" s="248"/>
      <c r="Z1209"/>
      <c r="AA1209"/>
      <c r="AB1209"/>
      <c r="AC1209" s="66"/>
    </row>
    <row r="1210" spans="3:29" s="35" customFormat="1">
      <c r="C1210" s="38" t="s">
        <v>4986</v>
      </c>
      <c r="D1210" s="36" t="str">
        <f t="shared" si="156"/>
        <v>4.1.1.4.01</v>
      </c>
      <c r="E1210" s="34" t="s">
        <v>1791</v>
      </c>
      <c r="F1210" s="34"/>
      <c r="G1210" s="34"/>
      <c r="H1210" s="34"/>
      <c r="I1210" s="34"/>
      <c r="J1210" s="317" t="s">
        <v>402</v>
      </c>
      <c r="K1210" s="34" t="str">
        <f t="shared" si="155"/>
        <v>Usado</v>
      </c>
      <c r="L1210" s="34">
        <v>1</v>
      </c>
      <c r="M1210" s="34"/>
      <c r="N1210" s="34"/>
      <c r="O1210" s="34" t="s">
        <v>3232</v>
      </c>
      <c r="P1210" s="129"/>
      <c r="W1210" s="196">
        <v>3000</v>
      </c>
      <c r="X1210" s="197">
        <f t="shared" si="154"/>
        <v>3000</v>
      </c>
      <c r="Y1210" s="248"/>
      <c r="Z1210"/>
      <c r="AA1210"/>
      <c r="AB1210"/>
      <c r="AC1210" s="66"/>
    </row>
    <row r="1211" spans="3:29" s="35" customFormat="1">
      <c r="C1211" s="38" t="s">
        <v>4987</v>
      </c>
      <c r="D1211" s="36" t="str">
        <f t="shared" si="156"/>
        <v>4.1.1.4.01</v>
      </c>
      <c r="E1211" s="34" t="s">
        <v>1791</v>
      </c>
      <c r="F1211" s="34"/>
      <c r="G1211" s="34"/>
      <c r="H1211" s="34"/>
      <c r="I1211" s="34"/>
      <c r="J1211" s="317" t="s">
        <v>1816</v>
      </c>
      <c r="K1211" s="34" t="str">
        <f t="shared" si="155"/>
        <v>NUEVO</v>
      </c>
      <c r="L1211" s="34">
        <v>1</v>
      </c>
      <c r="M1211" s="34"/>
      <c r="N1211" s="34"/>
      <c r="O1211" s="34" t="s">
        <v>3232</v>
      </c>
      <c r="P1211" s="129"/>
      <c r="W1211" s="196">
        <v>3000</v>
      </c>
      <c r="X1211" s="197">
        <f t="shared" si="154"/>
        <v>3000</v>
      </c>
      <c r="Y1211" s="248"/>
      <c r="Z1211"/>
      <c r="AA1211"/>
      <c r="AB1211"/>
      <c r="AC1211" s="66"/>
    </row>
    <row r="1212" spans="3:29" s="35" customFormat="1">
      <c r="C1212" s="38" t="s">
        <v>4988</v>
      </c>
      <c r="D1212" s="36" t="str">
        <f>+D1183</f>
        <v>4.1.1.4.01</v>
      </c>
      <c r="E1212" s="34" t="s">
        <v>1791</v>
      </c>
      <c r="F1212" s="34"/>
      <c r="G1212" s="34"/>
      <c r="H1212" s="34"/>
      <c r="I1212" s="34"/>
      <c r="J1212" s="317" t="s">
        <v>1134</v>
      </c>
      <c r="K1212" s="34" t="str">
        <f>+K1182</f>
        <v>NUEVO</v>
      </c>
      <c r="L1212" s="34">
        <v>1</v>
      </c>
      <c r="M1212" s="34"/>
      <c r="N1212" s="34"/>
      <c r="O1212" s="34" t="s">
        <v>3232</v>
      </c>
      <c r="P1212" s="129"/>
      <c r="W1212" s="196">
        <v>3000</v>
      </c>
      <c r="X1212" s="197">
        <f t="shared" ref="X1212:X1238" si="158">+W1212</f>
        <v>3000</v>
      </c>
      <c r="Y1212" s="248"/>
      <c r="Z1212"/>
      <c r="AA1212"/>
      <c r="AB1212"/>
      <c r="AC1212" s="66"/>
    </row>
    <row r="1213" spans="3:29">
      <c r="C1213" s="38" t="s">
        <v>4989</v>
      </c>
      <c r="D1213" s="36" t="str">
        <f>+D1184</f>
        <v>4.1.1.4.01</v>
      </c>
      <c r="E1213" s="34" t="s">
        <v>1245</v>
      </c>
      <c r="F1213" s="34"/>
      <c r="G1213" s="34"/>
      <c r="H1213" s="34"/>
      <c r="I1213" s="34"/>
      <c r="J1213" s="317" t="s">
        <v>1206</v>
      </c>
      <c r="K1213" s="34" t="str">
        <f t="shared" ref="K1213:K1238" si="159">+K1210</f>
        <v>Usado</v>
      </c>
      <c r="L1213" s="34">
        <v>1</v>
      </c>
      <c r="M1213" s="34"/>
      <c r="N1213" s="34"/>
      <c r="O1213" s="34" t="s">
        <v>5021</v>
      </c>
      <c r="P1213" s="129"/>
      <c r="Q1213" s="35"/>
      <c r="R1213" s="35"/>
      <c r="S1213" s="35"/>
      <c r="T1213" s="35"/>
      <c r="U1213" s="35"/>
      <c r="V1213" s="35"/>
      <c r="W1213" s="196">
        <v>5000</v>
      </c>
      <c r="X1213" s="197">
        <f t="shared" si="158"/>
        <v>5000</v>
      </c>
    </row>
    <row r="1214" spans="3:29">
      <c r="C1214" s="38" t="s">
        <v>4990</v>
      </c>
      <c r="D1214" s="36" t="str">
        <f t="shared" si="156"/>
        <v>4.1.1.4.01</v>
      </c>
      <c r="E1214" s="34" t="s">
        <v>1246</v>
      </c>
      <c r="F1214" s="34"/>
      <c r="G1214" s="34"/>
      <c r="H1214" s="34"/>
      <c r="I1214" s="34"/>
      <c r="J1214" s="317" t="str">
        <f>+J1221</f>
        <v>Negro</v>
      </c>
      <c r="K1214" s="34" t="str">
        <f t="shared" si="159"/>
        <v>NUEVO</v>
      </c>
      <c r="L1214" s="34">
        <v>1</v>
      </c>
      <c r="M1214" s="34"/>
      <c r="N1214" s="34"/>
      <c r="O1214" s="34" t="s">
        <v>5021</v>
      </c>
      <c r="P1214" s="129"/>
      <c r="Q1214" s="35"/>
      <c r="R1214" s="35"/>
      <c r="S1214" s="35"/>
      <c r="T1214" s="35"/>
      <c r="U1214" s="35"/>
      <c r="V1214" s="35"/>
      <c r="W1214" s="196">
        <v>6000</v>
      </c>
      <c r="X1214" s="197">
        <f t="shared" si="158"/>
        <v>6000</v>
      </c>
    </row>
    <row r="1215" spans="3:29">
      <c r="C1215" s="38" t="s">
        <v>4991</v>
      </c>
      <c r="D1215" s="36" t="str">
        <f t="shared" si="156"/>
        <v>4.1.1.4.01</v>
      </c>
      <c r="E1215" s="34" t="s">
        <v>1247</v>
      </c>
      <c r="F1215" s="34"/>
      <c r="G1215" s="34"/>
      <c r="H1215" s="34"/>
      <c r="I1215" s="34"/>
      <c r="J1215" s="317" t="s">
        <v>388</v>
      </c>
      <c r="K1215" s="34" t="str">
        <f t="shared" si="159"/>
        <v>NUEVO</v>
      </c>
      <c r="L1215" s="34">
        <v>1</v>
      </c>
      <c r="M1215" s="34"/>
      <c r="N1215" s="34"/>
      <c r="O1215" s="34" t="s">
        <v>5021</v>
      </c>
      <c r="P1215" s="129"/>
      <c r="Q1215" s="35"/>
      <c r="R1215" s="35"/>
      <c r="S1215" s="35"/>
      <c r="T1215" s="35"/>
      <c r="U1215" s="35"/>
      <c r="V1215" s="35"/>
      <c r="W1215" s="196">
        <v>4000</v>
      </c>
      <c r="X1215" s="197">
        <f t="shared" si="158"/>
        <v>4000</v>
      </c>
    </row>
    <row r="1216" spans="3:29">
      <c r="C1216" s="38" t="s">
        <v>4992</v>
      </c>
      <c r="D1216" s="36" t="str">
        <f t="shared" si="156"/>
        <v>4.1.1.4.01</v>
      </c>
      <c r="E1216" s="34" t="s">
        <v>5025</v>
      </c>
      <c r="F1216" s="34" t="s">
        <v>5026</v>
      </c>
      <c r="G1216" s="34"/>
      <c r="H1216" s="34"/>
      <c r="I1216" s="34"/>
      <c r="J1216" s="317" t="s">
        <v>937</v>
      </c>
      <c r="K1216" s="34" t="str">
        <f t="shared" si="159"/>
        <v>Usado</v>
      </c>
      <c r="L1216" s="34">
        <v>1</v>
      </c>
      <c r="M1216" s="34"/>
      <c r="N1216" s="34"/>
      <c r="O1216" s="34" t="s">
        <v>5021</v>
      </c>
      <c r="P1216" s="129"/>
      <c r="Q1216" s="35"/>
      <c r="R1216" s="35"/>
      <c r="S1216" s="35"/>
      <c r="T1216" s="35"/>
      <c r="U1216" s="35"/>
      <c r="V1216" s="35"/>
      <c r="W1216" s="196">
        <v>35000</v>
      </c>
      <c r="X1216" s="197">
        <f t="shared" si="158"/>
        <v>35000</v>
      </c>
    </row>
    <row r="1217" spans="3:24">
      <c r="C1217" s="38" t="s">
        <v>4993</v>
      </c>
      <c r="D1217" s="36" t="str">
        <f t="shared" si="156"/>
        <v>4.1.1.4.01</v>
      </c>
      <c r="E1217" s="34" t="s">
        <v>5023</v>
      </c>
      <c r="F1217" s="34" t="s">
        <v>5024</v>
      </c>
      <c r="G1217" s="34"/>
      <c r="H1217" s="34"/>
      <c r="I1217" s="34"/>
      <c r="J1217" s="317" t="s">
        <v>388</v>
      </c>
      <c r="K1217" s="34" t="str">
        <f t="shared" si="159"/>
        <v>NUEVO</v>
      </c>
      <c r="L1217" s="34">
        <v>1</v>
      </c>
      <c r="M1217" s="34"/>
      <c r="N1217" s="34"/>
      <c r="O1217" s="34" t="s">
        <v>5021</v>
      </c>
      <c r="P1217" s="129"/>
      <c r="Q1217" s="35"/>
      <c r="R1217" s="35"/>
      <c r="S1217" s="35"/>
      <c r="T1217" s="35"/>
      <c r="U1217" s="35"/>
      <c r="V1217" s="35"/>
      <c r="W1217" s="196">
        <v>6500</v>
      </c>
      <c r="X1217" s="197">
        <f t="shared" si="158"/>
        <v>6500</v>
      </c>
    </row>
    <row r="1218" spans="3:24">
      <c r="C1218" s="38" t="s">
        <v>4994</v>
      </c>
      <c r="D1218" s="36" t="str">
        <f t="shared" si="156"/>
        <v>4.1.1.4.01</v>
      </c>
      <c r="E1218" s="34" t="s">
        <v>917</v>
      </c>
      <c r="F1218" s="34" t="s">
        <v>5022</v>
      </c>
      <c r="G1218" s="34"/>
      <c r="H1218" s="34"/>
      <c r="I1218" s="34"/>
      <c r="J1218" s="317" t="str">
        <f>+J1217</f>
        <v>Blanco</v>
      </c>
      <c r="K1218" s="34" t="str">
        <f t="shared" si="159"/>
        <v>NUEVO</v>
      </c>
      <c r="L1218" s="34">
        <v>1</v>
      </c>
      <c r="M1218" s="34"/>
      <c r="N1218" s="34"/>
      <c r="O1218" s="34" t="s">
        <v>5021</v>
      </c>
      <c r="P1218" s="129"/>
      <c r="Q1218" s="35"/>
      <c r="R1218" s="35"/>
      <c r="S1218" s="35"/>
      <c r="T1218" s="35"/>
      <c r="U1218" s="35"/>
      <c r="V1218" s="35"/>
      <c r="W1218" s="196">
        <v>7500</v>
      </c>
      <c r="X1218" s="197">
        <f t="shared" si="158"/>
        <v>7500</v>
      </c>
    </row>
    <row r="1219" spans="3:24">
      <c r="C1219" s="38" t="s">
        <v>4995</v>
      </c>
      <c r="D1219" s="36" t="str">
        <f t="shared" si="156"/>
        <v>4.1.1.4.01</v>
      </c>
      <c r="E1219" s="34" t="s">
        <v>1251</v>
      </c>
      <c r="F1219" s="34"/>
      <c r="G1219" s="34"/>
      <c r="H1219" s="34"/>
      <c r="I1219" s="34"/>
      <c r="J1219" s="317" t="s">
        <v>402</v>
      </c>
      <c r="K1219" s="34" t="str">
        <f t="shared" si="159"/>
        <v>Usado</v>
      </c>
      <c r="L1219" s="34">
        <v>1</v>
      </c>
      <c r="M1219" s="34"/>
      <c r="N1219" s="34"/>
      <c r="O1219" s="34" t="s">
        <v>5021</v>
      </c>
      <c r="P1219" s="129"/>
      <c r="Q1219" s="35"/>
      <c r="R1219" s="35"/>
      <c r="S1219" s="35"/>
      <c r="T1219" s="35"/>
      <c r="U1219" s="35"/>
      <c r="V1219" s="35"/>
      <c r="W1219" s="196">
        <v>10000</v>
      </c>
      <c r="X1219" s="197">
        <f t="shared" si="158"/>
        <v>10000</v>
      </c>
    </row>
    <row r="1220" spans="3:24">
      <c r="C1220" s="38" t="s">
        <v>4996</v>
      </c>
      <c r="D1220" s="36" t="str">
        <f t="shared" si="156"/>
        <v>4.1.1.4.01</v>
      </c>
      <c r="E1220" s="34" t="s">
        <v>1251</v>
      </c>
      <c r="F1220" s="34"/>
      <c r="G1220" s="34"/>
      <c r="H1220" s="34"/>
      <c r="I1220" s="34"/>
      <c r="J1220" s="317" t="s">
        <v>402</v>
      </c>
      <c r="K1220" s="34" t="str">
        <f t="shared" si="159"/>
        <v>NUEVO</v>
      </c>
      <c r="L1220" s="34">
        <v>1</v>
      </c>
      <c r="M1220" s="34"/>
      <c r="N1220" s="34"/>
      <c r="O1220" s="34" t="s">
        <v>5021</v>
      </c>
      <c r="P1220" s="129"/>
      <c r="Q1220" s="35"/>
      <c r="R1220" s="35"/>
      <c r="S1220" s="35"/>
      <c r="T1220" s="35"/>
      <c r="U1220" s="35"/>
      <c r="V1220" s="35"/>
      <c r="W1220" s="196">
        <v>10000</v>
      </c>
      <c r="X1220" s="197">
        <f t="shared" si="158"/>
        <v>10000</v>
      </c>
    </row>
    <row r="1221" spans="3:24">
      <c r="C1221" s="38" t="s">
        <v>4997</v>
      </c>
      <c r="D1221" s="36" t="str">
        <f t="shared" si="156"/>
        <v>4.1.1.4.01</v>
      </c>
      <c r="E1221" s="34" t="s">
        <v>1251</v>
      </c>
      <c r="F1221" s="34"/>
      <c r="G1221" s="34"/>
      <c r="H1221" s="34"/>
      <c r="I1221" s="34"/>
      <c r="J1221" s="317" t="s">
        <v>402</v>
      </c>
      <c r="K1221" s="34" t="str">
        <f t="shared" si="159"/>
        <v>NUEVO</v>
      </c>
      <c r="L1221" s="34">
        <v>1</v>
      </c>
      <c r="M1221" s="34"/>
      <c r="N1221" s="34"/>
      <c r="O1221" s="34" t="s">
        <v>5021</v>
      </c>
      <c r="P1221" s="129"/>
      <c r="Q1221" s="35"/>
      <c r="R1221" s="35"/>
      <c r="S1221" s="35"/>
      <c r="T1221" s="35"/>
      <c r="U1221" s="35"/>
      <c r="V1221" s="35"/>
      <c r="W1221" s="196">
        <v>10000</v>
      </c>
      <c r="X1221" s="197">
        <f t="shared" si="158"/>
        <v>10000</v>
      </c>
    </row>
    <row r="1222" spans="3:24">
      <c r="C1222" s="38" t="s">
        <v>4998</v>
      </c>
      <c r="D1222" s="36" t="str">
        <f t="shared" si="156"/>
        <v>4.1.1.4.01</v>
      </c>
      <c r="E1222" s="34" t="s">
        <v>1251</v>
      </c>
      <c r="F1222" s="34"/>
      <c r="G1222" s="34"/>
      <c r="H1222" s="34"/>
      <c r="I1222" s="34"/>
      <c r="J1222" s="317" t="s">
        <v>402</v>
      </c>
      <c r="K1222" s="34" t="str">
        <f t="shared" si="159"/>
        <v>Usado</v>
      </c>
      <c r="L1222" s="34">
        <v>1</v>
      </c>
      <c r="M1222" s="34"/>
      <c r="N1222" s="34"/>
      <c r="O1222" s="34" t="s">
        <v>5021</v>
      </c>
      <c r="P1222" s="129"/>
      <c r="Q1222" s="35"/>
      <c r="R1222" s="35"/>
      <c r="S1222" s="35"/>
      <c r="T1222" s="35"/>
      <c r="U1222" s="35"/>
      <c r="V1222" s="35"/>
      <c r="W1222" s="196">
        <v>10000</v>
      </c>
      <c r="X1222" s="197">
        <f t="shared" si="158"/>
        <v>10000</v>
      </c>
    </row>
    <row r="1223" spans="3:24">
      <c r="C1223" s="38" t="s">
        <v>4999</v>
      </c>
      <c r="D1223" s="36" t="str">
        <f t="shared" si="156"/>
        <v>4.1.1.4.01</v>
      </c>
      <c r="E1223" s="34" t="s">
        <v>5023</v>
      </c>
      <c r="F1223" s="34" t="str">
        <f>+F1218</f>
        <v>BLACK DECKER</v>
      </c>
      <c r="G1223" s="34"/>
      <c r="H1223" s="34"/>
      <c r="I1223" s="34"/>
      <c r="J1223" s="317" t="s">
        <v>388</v>
      </c>
      <c r="K1223" s="34" t="str">
        <f t="shared" si="159"/>
        <v>NUEVO</v>
      </c>
      <c r="L1223" s="34">
        <v>1</v>
      </c>
      <c r="M1223" s="34"/>
      <c r="N1223" s="34"/>
      <c r="O1223" s="34" t="s">
        <v>5027</v>
      </c>
      <c r="P1223" s="129"/>
      <c r="Q1223" s="35"/>
      <c r="R1223" s="35"/>
      <c r="S1223" s="35"/>
      <c r="T1223" s="35"/>
      <c r="U1223" s="35"/>
      <c r="V1223" s="35"/>
      <c r="W1223" s="196">
        <v>6000</v>
      </c>
      <c r="X1223" s="197">
        <f t="shared" si="158"/>
        <v>6000</v>
      </c>
    </row>
    <row r="1224" spans="3:24">
      <c r="C1224" s="38" t="s">
        <v>5000</v>
      </c>
      <c r="D1224" s="36" t="str">
        <f t="shared" si="156"/>
        <v>4.1.1.4.01</v>
      </c>
      <c r="E1224" s="34" t="str">
        <f>+E1213</f>
        <v>Mesa Hinoxidable</v>
      </c>
      <c r="F1224" s="34"/>
      <c r="G1224" s="34"/>
      <c r="H1224" s="34"/>
      <c r="I1224" s="34"/>
      <c r="J1224" s="317" t="str">
        <f t="shared" ref="J1224" si="160">+J1223</f>
        <v>Blanco</v>
      </c>
      <c r="K1224" s="34" t="str">
        <f t="shared" si="159"/>
        <v>NUEVO</v>
      </c>
      <c r="L1224" s="34">
        <v>1</v>
      </c>
      <c r="M1224" s="34"/>
      <c r="N1224" s="34"/>
      <c r="O1224" s="34" t="str">
        <f>+O1223</f>
        <v>Descanso medico Especialista</v>
      </c>
      <c r="P1224" s="129"/>
      <c r="Q1224" s="35"/>
      <c r="R1224" s="35"/>
      <c r="S1224" s="35"/>
      <c r="T1224" s="35"/>
      <c r="U1224" s="35"/>
      <c r="V1224" s="35"/>
      <c r="W1224" s="196">
        <v>7000</v>
      </c>
      <c r="X1224" s="197">
        <f t="shared" si="158"/>
        <v>7000</v>
      </c>
    </row>
    <row r="1225" spans="3:24">
      <c r="C1225" s="38" t="s">
        <v>5001</v>
      </c>
      <c r="D1225" s="36" t="str">
        <f t="shared" si="156"/>
        <v>4.1.1.4.01</v>
      </c>
      <c r="E1225" s="34" t="str">
        <f>+E1218</f>
        <v>NEVERA</v>
      </c>
      <c r="F1225" s="34" t="s">
        <v>5028</v>
      </c>
      <c r="G1225" s="34"/>
      <c r="H1225" s="34"/>
      <c r="I1225" s="34"/>
      <c r="J1225" s="317" t="s">
        <v>402</v>
      </c>
      <c r="K1225" s="34" t="str">
        <f t="shared" si="159"/>
        <v>Usado</v>
      </c>
      <c r="L1225" s="34">
        <v>1</v>
      </c>
      <c r="M1225" s="34"/>
      <c r="N1225" s="34"/>
      <c r="O1225" s="34" t="str">
        <f t="shared" ref="O1225:O1233" si="161">+O1224</f>
        <v>Descanso medico Especialista</v>
      </c>
      <c r="P1225" s="129"/>
      <c r="Q1225" s="35"/>
      <c r="R1225" s="35"/>
      <c r="S1225" s="35"/>
      <c r="T1225" s="35"/>
      <c r="U1225" s="35"/>
      <c r="V1225" s="35"/>
      <c r="W1225" s="196">
        <v>12000</v>
      </c>
      <c r="X1225" s="197">
        <f t="shared" si="158"/>
        <v>12000</v>
      </c>
    </row>
    <row r="1226" spans="3:24">
      <c r="C1226" s="38" t="s">
        <v>5002</v>
      </c>
      <c r="D1226" s="36" t="str">
        <f t="shared" si="156"/>
        <v>4.1.1.4.01</v>
      </c>
      <c r="E1226" s="34" t="s">
        <v>5025</v>
      </c>
      <c r="F1226" s="34" t="s">
        <v>5026</v>
      </c>
      <c r="G1226" s="34"/>
      <c r="H1226" s="34"/>
      <c r="I1226" s="34"/>
      <c r="J1226" s="317" t="s">
        <v>402</v>
      </c>
      <c r="K1226" s="34" t="str">
        <f t="shared" si="159"/>
        <v>NUEVO</v>
      </c>
      <c r="L1226" s="34">
        <v>1</v>
      </c>
      <c r="M1226" s="34"/>
      <c r="N1226" s="34"/>
      <c r="O1226" s="34" t="str">
        <f t="shared" si="161"/>
        <v>Descanso medico Especialista</v>
      </c>
      <c r="P1226" s="129"/>
      <c r="Q1226" s="35"/>
      <c r="R1226" s="35"/>
      <c r="S1226" s="35"/>
      <c r="T1226" s="35"/>
      <c r="U1226" s="35"/>
      <c r="V1226" s="35"/>
      <c r="W1226" s="196">
        <v>35000</v>
      </c>
      <c r="X1226" s="197">
        <f t="shared" si="158"/>
        <v>35000</v>
      </c>
    </row>
    <row r="1227" spans="3:24">
      <c r="C1227" s="38" t="s">
        <v>5003</v>
      </c>
      <c r="D1227" s="36" t="str">
        <f t="shared" si="156"/>
        <v>4.1.1.4.01</v>
      </c>
      <c r="E1227" s="34" t="s">
        <v>1709</v>
      </c>
      <c r="F1227" s="34"/>
      <c r="G1227" s="34"/>
      <c r="H1227" s="34"/>
      <c r="I1227" s="34"/>
      <c r="J1227" s="317" t="s">
        <v>402</v>
      </c>
      <c r="K1227" s="34" t="str">
        <f t="shared" si="159"/>
        <v>NUEVO</v>
      </c>
      <c r="L1227" s="34">
        <v>1</v>
      </c>
      <c r="M1227" s="34"/>
      <c r="N1227" s="34"/>
      <c r="O1227" s="34" t="str">
        <f t="shared" si="161"/>
        <v>Descanso medico Especialista</v>
      </c>
      <c r="P1227" s="129"/>
      <c r="Q1227" s="35"/>
      <c r="R1227" s="35"/>
      <c r="S1227" s="35"/>
      <c r="T1227" s="35"/>
      <c r="U1227" s="35"/>
      <c r="V1227" s="35"/>
      <c r="W1227" s="196">
        <v>25000</v>
      </c>
      <c r="X1227" s="197">
        <f t="shared" si="158"/>
        <v>25000</v>
      </c>
    </row>
    <row r="1228" spans="3:24">
      <c r="C1228" s="38" t="s">
        <v>5004</v>
      </c>
      <c r="D1228" s="36" t="str">
        <f t="shared" si="156"/>
        <v>4.1.1.4.01</v>
      </c>
      <c r="E1228" s="34" t="s">
        <v>1251</v>
      </c>
      <c r="F1228" s="34"/>
      <c r="G1228" s="34"/>
      <c r="H1228" s="34"/>
      <c r="I1228" s="34"/>
      <c r="J1228" s="317" t="s">
        <v>402</v>
      </c>
      <c r="K1228" s="34" t="str">
        <f t="shared" si="159"/>
        <v>Usado</v>
      </c>
      <c r="L1228" s="34">
        <v>1</v>
      </c>
      <c r="M1228" s="34"/>
      <c r="N1228" s="34"/>
      <c r="O1228" s="34" t="str">
        <f t="shared" si="161"/>
        <v>Descanso medico Especialista</v>
      </c>
      <c r="P1228" s="129"/>
      <c r="Q1228" s="35"/>
      <c r="R1228" s="35"/>
      <c r="S1228" s="35"/>
      <c r="T1228" s="35"/>
      <c r="U1228" s="35"/>
      <c r="V1228" s="35"/>
      <c r="W1228" s="196">
        <v>10000</v>
      </c>
      <c r="X1228" s="197">
        <f t="shared" si="158"/>
        <v>10000</v>
      </c>
    </row>
    <row r="1229" spans="3:24">
      <c r="C1229" s="38" t="s">
        <v>5005</v>
      </c>
      <c r="D1229" s="36" t="str">
        <f t="shared" si="156"/>
        <v>4.1.1.4.01</v>
      </c>
      <c r="E1229" s="34" t="s">
        <v>1251</v>
      </c>
      <c r="F1229" s="34"/>
      <c r="G1229" s="34"/>
      <c r="H1229" s="34"/>
      <c r="I1229" s="34"/>
      <c r="J1229" s="317" t="s">
        <v>388</v>
      </c>
      <c r="K1229" s="34" t="str">
        <f t="shared" si="159"/>
        <v>NUEVO</v>
      </c>
      <c r="L1229" s="34">
        <v>1</v>
      </c>
      <c r="M1229" s="34"/>
      <c r="N1229" s="34"/>
      <c r="O1229" s="34" t="str">
        <f t="shared" si="161"/>
        <v>Descanso medico Especialista</v>
      </c>
      <c r="P1229" s="129"/>
      <c r="Q1229" s="35"/>
      <c r="R1229" s="35"/>
      <c r="S1229" s="35"/>
      <c r="T1229" s="35"/>
      <c r="U1229" s="35"/>
      <c r="V1229" s="35"/>
      <c r="W1229" s="196">
        <v>10000</v>
      </c>
      <c r="X1229" s="197">
        <f t="shared" si="158"/>
        <v>10000</v>
      </c>
    </row>
    <row r="1230" spans="3:24">
      <c r="C1230" s="38" t="s">
        <v>5006</v>
      </c>
      <c r="D1230" s="36" t="str">
        <f t="shared" si="156"/>
        <v>4.1.1.4.01</v>
      </c>
      <c r="E1230" s="34" t="s">
        <v>1246</v>
      </c>
      <c r="F1230" s="34"/>
      <c r="G1230" s="34"/>
      <c r="H1230" s="34"/>
      <c r="I1230" s="34"/>
      <c r="J1230" s="317" t="str">
        <f t="shared" ref="J1230" si="162">+J1229</f>
        <v>Blanco</v>
      </c>
      <c r="K1230" s="34" t="str">
        <f t="shared" si="159"/>
        <v>NUEVO</v>
      </c>
      <c r="L1230" s="34">
        <v>1</v>
      </c>
      <c r="M1230" s="34"/>
      <c r="N1230" s="34"/>
      <c r="O1230" s="34" t="str">
        <f t="shared" si="161"/>
        <v>Descanso medico Especialista</v>
      </c>
      <c r="P1230" s="129"/>
      <c r="Q1230" s="35"/>
      <c r="R1230" s="35"/>
      <c r="S1230" s="35"/>
      <c r="T1230" s="35"/>
      <c r="U1230" s="35"/>
      <c r="V1230" s="35"/>
      <c r="W1230" s="196">
        <v>6000</v>
      </c>
      <c r="X1230" s="197">
        <f t="shared" si="158"/>
        <v>6000</v>
      </c>
    </row>
    <row r="1231" spans="3:24">
      <c r="C1231" s="38" t="s">
        <v>5007</v>
      </c>
      <c r="D1231" s="36" t="str">
        <f t="shared" si="156"/>
        <v>4.1.1.4.01</v>
      </c>
      <c r="E1231" s="34" t="s">
        <v>1247</v>
      </c>
      <c r="F1231" s="34"/>
      <c r="G1231" s="34"/>
      <c r="H1231" s="34"/>
      <c r="I1231" s="34"/>
      <c r="J1231" s="317" t="s">
        <v>402</v>
      </c>
      <c r="K1231" s="34" t="str">
        <f t="shared" si="159"/>
        <v>Usado</v>
      </c>
      <c r="L1231" s="34">
        <v>1</v>
      </c>
      <c r="M1231" s="34"/>
      <c r="N1231" s="34"/>
      <c r="O1231" s="34" t="str">
        <f t="shared" si="161"/>
        <v>Descanso medico Especialista</v>
      </c>
      <c r="P1231" s="129"/>
      <c r="Q1231" s="35"/>
      <c r="R1231" s="35"/>
      <c r="S1231" s="35"/>
      <c r="T1231" s="35"/>
      <c r="U1231" s="35"/>
      <c r="V1231" s="35"/>
      <c r="W1231" s="196">
        <v>4000</v>
      </c>
      <c r="X1231" s="197">
        <f t="shared" si="158"/>
        <v>4000</v>
      </c>
    </row>
    <row r="1232" spans="3:24">
      <c r="C1232" s="38" t="s">
        <v>5008</v>
      </c>
      <c r="D1232" s="36" t="str">
        <f t="shared" si="156"/>
        <v>4.1.1.4.01</v>
      </c>
      <c r="E1232" s="34" t="s">
        <v>1249</v>
      </c>
      <c r="F1232" s="34"/>
      <c r="G1232" s="34"/>
      <c r="H1232" s="34"/>
      <c r="I1232" s="34"/>
      <c r="J1232" s="317" t="s">
        <v>402</v>
      </c>
      <c r="K1232" s="34" t="str">
        <f t="shared" si="159"/>
        <v>NUEVO</v>
      </c>
      <c r="L1232" s="34">
        <v>1</v>
      </c>
      <c r="M1232" s="34"/>
      <c r="N1232" s="34"/>
      <c r="O1232" s="34" t="str">
        <f t="shared" si="161"/>
        <v>Descanso medico Especialista</v>
      </c>
      <c r="P1232" s="129"/>
      <c r="Q1232" s="35"/>
      <c r="R1232" s="35"/>
      <c r="S1232" s="35"/>
      <c r="T1232" s="35"/>
      <c r="U1232" s="35"/>
      <c r="V1232" s="35"/>
      <c r="W1232" s="196">
        <v>3200</v>
      </c>
      <c r="X1232" s="197">
        <f t="shared" si="158"/>
        <v>3200</v>
      </c>
    </row>
    <row r="1233" spans="3:24">
      <c r="C1233" s="38" t="s">
        <v>5009</v>
      </c>
      <c r="D1233" s="36" t="str">
        <f t="shared" si="156"/>
        <v>4.1.1.4.01</v>
      </c>
      <c r="E1233" s="34" t="s">
        <v>1251</v>
      </c>
      <c r="F1233" s="34"/>
      <c r="G1233" s="34"/>
      <c r="H1233" s="34"/>
      <c r="I1233" s="34"/>
      <c r="J1233" s="317" t="s">
        <v>388</v>
      </c>
      <c r="K1233" s="34" t="str">
        <f t="shared" si="159"/>
        <v>NUEVO</v>
      </c>
      <c r="L1233" s="34">
        <v>1</v>
      </c>
      <c r="M1233" s="34"/>
      <c r="N1233" s="34"/>
      <c r="O1233" s="34" t="str">
        <f t="shared" si="161"/>
        <v>Descanso medico Especialista</v>
      </c>
      <c r="P1233" s="129"/>
      <c r="Q1233" s="35"/>
      <c r="R1233" s="35"/>
      <c r="S1233" s="35"/>
      <c r="T1233" s="35"/>
      <c r="U1233" s="35"/>
      <c r="V1233" s="35"/>
      <c r="W1233" s="196">
        <v>10000</v>
      </c>
      <c r="X1233" s="197">
        <f t="shared" si="158"/>
        <v>10000</v>
      </c>
    </row>
    <row r="1234" spans="3:24">
      <c r="C1234" s="38" t="s">
        <v>5010</v>
      </c>
      <c r="D1234" s="36" t="str">
        <f t="shared" si="156"/>
        <v>4.1.1.4.01</v>
      </c>
      <c r="E1234" s="34" t="s">
        <v>1251</v>
      </c>
      <c r="F1234" s="34"/>
      <c r="G1234" s="34"/>
      <c r="H1234" s="34"/>
      <c r="I1234" s="34"/>
      <c r="J1234" s="317" t="str">
        <f>+J1233</f>
        <v>Blanco</v>
      </c>
      <c r="K1234" s="34" t="str">
        <f t="shared" si="159"/>
        <v>Usado</v>
      </c>
      <c r="L1234" s="34">
        <f>+L1228</f>
        <v>1</v>
      </c>
      <c r="M1234" s="34"/>
      <c r="N1234" s="34"/>
      <c r="O1234" s="34" t="s">
        <v>5027</v>
      </c>
      <c r="P1234" s="129"/>
      <c r="Q1234" s="35"/>
      <c r="R1234" s="35"/>
      <c r="S1234" s="35"/>
      <c r="T1234" s="35"/>
      <c r="U1234" s="35"/>
      <c r="V1234" s="35"/>
      <c r="W1234" s="196">
        <v>10000</v>
      </c>
      <c r="X1234" s="197">
        <f t="shared" si="158"/>
        <v>10000</v>
      </c>
    </row>
    <row r="1235" spans="3:24">
      <c r="C1235" s="38" t="s">
        <v>5011</v>
      </c>
      <c r="D1235" s="36" t="str">
        <f t="shared" si="156"/>
        <v>4.1.1.4.01</v>
      </c>
      <c r="E1235" s="34" t="s">
        <v>1251</v>
      </c>
      <c r="F1235" s="34"/>
      <c r="G1235" s="34"/>
      <c r="H1235" s="34"/>
      <c r="I1235" s="34"/>
      <c r="J1235" s="317" t="s">
        <v>402</v>
      </c>
      <c r="K1235" s="34" t="str">
        <f t="shared" si="159"/>
        <v>NUEVO</v>
      </c>
      <c r="L1235" s="34">
        <v>1</v>
      </c>
      <c r="M1235" s="34"/>
      <c r="N1235" s="34"/>
      <c r="O1235" s="34" t="s">
        <v>5029</v>
      </c>
      <c r="P1235" s="129"/>
      <c r="Q1235" s="35"/>
      <c r="R1235" s="35"/>
      <c r="S1235" s="35"/>
      <c r="T1235" s="35"/>
      <c r="U1235" s="35"/>
      <c r="V1235" s="35"/>
      <c r="W1235" s="196">
        <v>10000</v>
      </c>
      <c r="X1235" s="197">
        <f t="shared" si="158"/>
        <v>10000</v>
      </c>
    </row>
    <row r="1236" spans="3:24">
      <c r="C1236" s="38" t="s">
        <v>5012</v>
      </c>
      <c r="D1236" s="36" t="str">
        <f t="shared" si="156"/>
        <v>4.1.1.4.01</v>
      </c>
      <c r="E1236" s="34" t="str">
        <f>+E1225</f>
        <v>NEVERA</v>
      </c>
      <c r="F1236" s="34"/>
      <c r="G1236" s="34"/>
      <c r="H1236" s="34"/>
      <c r="I1236" s="34"/>
      <c r="J1236" s="317" t="s">
        <v>402</v>
      </c>
      <c r="K1236" s="34" t="str">
        <f t="shared" si="159"/>
        <v>NUEVO</v>
      </c>
      <c r="L1236" s="34">
        <v>1</v>
      </c>
      <c r="M1236" s="34"/>
      <c r="N1236" s="34"/>
      <c r="O1236" s="34" t="s">
        <v>5029</v>
      </c>
      <c r="P1236" s="129"/>
      <c r="Q1236" s="35"/>
      <c r="R1236" s="35"/>
      <c r="S1236" s="35"/>
      <c r="T1236" s="35"/>
      <c r="U1236" s="35"/>
      <c r="V1236" s="35"/>
      <c r="W1236" s="196">
        <v>12000</v>
      </c>
      <c r="X1236" s="197">
        <f t="shared" si="158"/>
        <v>12000</v>
      </c>
    </row>
    <row r="1237" spans="3:24">
      <c r="C1237" s="38" t="s">
        <v>5013</v>
      </c>
      <c r="D1237" s="36" t="str">
        <f t="shared" si="156"/>
        <v>4.1.1.4.01</v>
      </c>
      <c r="E1237" s="34" t="s">
        <v>1709</v>
      </c>
      <c r="F1237" s="34"/>
      <c r="G1237" s="34"/>
      <c r="H1237" s="34"/>
      <c r="I1237" s="34"/>
      <c r="J1237" s="317" t="s">
        <v>402</v>
      </c>
      <c r="K1237" s="34" t="str">
        <f t="shared" si="159"/>
        <v>Usado</v>
      </c>
      <c r="L1237" s="34">
        <v>1</v>
      </c>
      <c r="M1237" s="34"/>
      <c r="N1237" s="34"/>
      <c r="O1237" s="34" t="s">
        <v>5029</v>
      </c>
      <c r="P1237" s="129"/>
      <c r="Q1237" s="35"/>
      <c r="R1237" s="35"/>
      <c r="S1237" s="35"/>
      <c r="T1237" s="35"/>
      <c r="U1237" s="35"/>
      <c r="V1237" s="35"/>
      <c r="W1237" s="196">
        <v>3500</v>
      </c>
      <c r="X1237" s="197">
        <f t="shared" si="158"/>
        <v>3500</v>
      </c>
    </row>
    <row r="1238" spans="3:24">
      <c r="C1238" s="38" t="s">
        <v>5014</v>
      </c>
      <c r="D1238" s="36" t="str">
        <f t="shared" si="156"/>
        <v>4.1.1.4.01</v>
      </c>
      <c r="E1238" s="34" t="s">
        <v>1709</v>
      </c>
      <c r="F1238" s="34"/>
      <c r="G1238" s="34"/>
      <c r="H1238" s="34"/>
      <c r="I1238" s="34"/>
      <c r="J1238" s="317" t="s">
        <v>402</v>
      </c>
      <c r="K1238" s="34" t="str">
        <f t="shared" si="159"/>
        <v>NUEVO</v>
      </c>
      <c r="L1238" s="34">
        <v>1</v>
      </c>
      <c r="M1238" s="34"/>
      <c r="N1238" s="34"/>
      <c r="O1238" s="34" t="s">
        <v>5029</v>
      </c>
      <c r="P1238" s="129"/>
      <c r="Q1238" s="35"/>
      <c r="R1238" s="35"/>
      <c r="S1238" s="35"/>
      <c r="T1238" s="35"/>
      <c r="U1238" s="35"/>
      <c r="V1238" s="35"/>
      <c r="W1238" s="196">
        <v>3500</v>
      </c>
      <c r="X1238" s="197">
        <f t="shared" si="158"/>
        <v>3500</v>
      </c>
    </row>
    <row r="1239" spans="3:24">
      <c r="C1239" s="38" t="s">
        <v>5015</v>
      </c>
      <c r="D1239" s="36" t="str">
        <f>+D1210</f>
        <v>4.1.1.4.01</v>
      </c>
      <c r="E1239" s="34" t="str">
        <f>+CODIGOS!E1116</f>
        <v>PULMO-AIDE COMPRESOR /NEBULIZER</v>
      </c>
      <c r="F1239" s="34"/>
      <c r="G1239" s="34"/>
      <c r="H1239" s="34"/>
      <c r="I1239" s="34"/>
      <c r="J1239" s="317" t="s">
        <v>1134</v>
      </c>
      <c r="K1239" s="34" t="str">
        <f>+K1209</f>
        <v>NUEVO</v>
      </c>
      <c r="L1239" s="34">
        <v>1</v>
      </c>
      <c r="M1239" s="34"/>
      <c r="N1239" s="34"/>
      <c r="O1239" s="34" t="s">
        <v>3232</v>
      </c>
      <c r="P1239" s="129"/>
      <c r="Q1239" s="35"/>
      <c r="R1239" s="35"/>
      <c r="S1239" s="35"/>
      <c r="T1239" s="35"/>
      <c r="U1239" s="35"/>
      <c r="V1239" s="35"/>
      <c r="W1239" s="196">
        <v>3000</v>
      </c>
      <c r="X1239" s="197">
        <f t="shared" si="154"/>
        <v>3000</v>
      </c>
    </row>
    <row r="1240" spans="3:24">
      <c r="C1240" s="38" t="s">
        <v>5016</v>
      </c>
      <c r="D1240" s="36" t="str">
        <f>+D1211</f>
        <v>4.1.1.4.01</v>
      </c>
      <c r="E1240" s="34" t="str">
        <f>+CODIGOS!E1117</f>
        <v>monitor</v>
      </c>
      <c r="F1240" s="34"/>
      <c r="G1240" s="34"/>
      <c r="H1240" s="34"/>
      <c r="I1240" s="34"/>
      <c r="J1240" s="317" t="s">
        <v>1134</v>
      </c>
      <c r="K1240" s="34" t="str">
        <f>+K1210</f>
        <v>Usado</v>
      </c>
      <c r="L1240" s="34">
        <v>1</v>
      </c>
      <c r="M1240" s="34"/>
      <c r="N1240" s="34"/>
      <c r="O1240" s="34" t="s">
        <v>3232</v>
      </c>
      <c r="P1240" s="129"/>
      <c r="Q1240" s="35"/>
      <c r="R1240" s="35"/>
      <c r="S1240" s="35"/>
      <c r="T1240" s="35"/>
      <c r="U1240" s="35"/>
      <c r="V1240" s="35"/>
      <c r="W1240" s="196">
        <v>3001</v>
      </c>
      <c r="X1240" s="197">
        <f t="shared" ref="X1240:X1254" si="163">+W1240</f>
        <v>3001</v>
      </c>
    </row>
    <row r="1241" spans="3:24">
      <c r="C1241" s="38" t="s">
        <v>5030</v>
      </c>
      <c r="D1241" s="36" t="str">
        <f t="shared" si="156"/>
        <v>4.1.1.4.01</v>
      </c>
      <c r="E1241" s="34" t="s">
        <v>1473</v>
      </c>
      <c r="F1241" s="34"/>
      <c r="G1241" s="34"/>
      <c r="H1241" s="34"/>
      <c r="I1241" s="34"/>
      <c r="J1241" s="317" t="s">
        <v>1150</v>
      </c>
      <c r="K1241" s="34" t="str">
        <f t="shared" ref="K1241:K1281" si="164">+K1238</f>
        <v>NUEVO</v>
      </c>
      <c r="L1241" s="34">
        <v>1</v>
      </c>
      <c r="M1241" s="34"/>
      <c r="N1241" s="34"/>
      <c r="O1241" s="34" t="s">
        <v>5059</v>
      </c>
      <c r="P1241" s="129"/>
      <c r="Q1241" s="35"/>
      <c r="R1241" s="35"/>
      <c r="S1241" s="35"/>
      <c r="T1241" s="35"/>
      <c r="U1241" s="35"/>
      <c r="V1241" s="35"/>
      <c r="W1241" s="196">
        <f>+W1236</f>
        <v>12000</v>
      </c>
      <c r="X1241" s="197">
        <f t="shared" si="163"/>
        <v>12000</v>
      </c>
    </row>
    <row r="1242" spans="3:24">
      <c r="C1242" s="38" t="s">
        <v>5031</v>
      </c>
      <c r="D1242" s="36" t="str">
        <f t="shared" si="156"/>
        <v>4.1.1.4.01</v>
      </c>
      <c r="E1242" s="34" t="str">
        <f>+E1241</f>
        <v>CAMA</v>
      </c>
      <c r="F1242" s="34"/>
      <c r="G1242" s="34"/>
      <c r="H1242" s="34"/>
      <c r="I1242" s="34"/>
      <c r="J1242" s="317" t="str">
        <f>+J1241</f>
        <v>AZUL</v>
      </c>
      <c r="K1242" s="34" t="str">
        <f t="shared" si="164"/>
        <v>NUEVO</v>
      </c>
      <c r="L1242" s="34">
        <v>1</v>
      </c>
      <c r="M1242" s="34"/>
      <c r="N1242" s="34"/>
      <c r="O1242" s="34" t="str">
        <f>+O1241</f>
        <v>GINECOLOGIA OBSTETRICIA</v>
      </c>
      <c r="P1242" s="129"/>
      <c r="Q1242" s="35"/>
      <c r="R1242" s="35"/>
      <c r="S1242" s="35"/>
      <c r="T1242" s="35"/>
      <c r="U1242" s="35"/>
      <c r="V1242" s="35"/>
      <c r="W1242" s="196">
        <v>12000</v>
      </c>
      <c r="X1242" s="197">
        <f t="shared" si="163"/>
        <v>12000</v>
      </c>
    </row>
    <row r="1243" spans="3:24">
      <c r="C1243" s="38" t="s">
        <v>5032</v>
      </c>
      <c r="D1243" s="36" t="str">
        <f t="shared" si="156"/>
        <v>4.1.1.4.01</v>
      </c>
      <c r="E1243" s="34" t="s">
        <v>5058</v>
      </c>
      <c r="F1243" s="34"/>
      <c r="G1243" s="34"/>
      <c r="H1243" s="34"/>
      <c r="I1243" s="34"/>
      <c r="J1243" s="317" t="str">
        <f t="shared" ref="J1243" si="165">+J1242</f>
        <v>AZUL</v>
      </c>
      <c r="K1243" s="34" t="str">
        <f t="shared" si="164"/>
        <v>Usado</v>
      </c>
      <c r="L1243" s="34">
        <v>1</v>
      </c>
      <c r="M1243" s="34"/>
      <c r="N1243" s="34"/>
      <c r="O1243" s="34" t="str">
        <f t="shared" ref="O1243:O1254" si="166">+O1242</f>
        <v>GINECOLOGIA OBSTETRICIA</v>
      </c>
      <c r="P1243" s="129"/>
      <c r="Q1243" s="35"/>
      <c r="R1243" s="35"/>
      <c r="S1243" s="35"/>
      <c r="T1243" s="35"/>
      <c r="U1243" s="35"/>
      <c r="V1243" s="35"/>
      <c r="W1243" s="196">
        <v>50000</v>
      </c>
      <c r="X1243" s="197">
        <f t="shared" si="163"/>
        <v>50000</v>
      </c>
    </row>
    <row r="1244" spans="3:24">
      <c r="C1244" s="38" t="s">
        <v>5033</v>
      </c>
      <c r="D1244" s="36" t="str">
        <f t="shared" si="156"/>
        <v>4.1.1.4.01</v>
      </c>
      <c r="E1244" s="34" t="str">
        <f>+E1243</f>
        <v>monitor</v>
      </c>
      <c r="F1244" s="34"/>
      <c r="G1244" s="34"/>
      <c r="H1244" s="34"/>
      <c r="I1244" s="34"/>
      <c r="J1244" s="317" t="s">
        <v>402</v>
      </c>
      <c r="K1244" s="34" t="str">
        <f t="shared" si="164"/>
        <v>NUEVO</v>
      </c>
      <c r="L1244" s="34">
        <v>1</v>
      </c>
      <c r="M1244" s="34"/>
      <c r="N1244" s="34"/>
      <c r="O1244" s="34" t="str">
        <f t="shared" si="166"/>
        <v>GINECOLOGIA OBSTETRICIA</v>
      </c>
      <c r="P1244" s="129"/>
      <c r="Q1244" s="35"/>
      <c r="R1244" s="35"/>
      <c r="S1244" s="35"/>
      <c r="T1244" s="35"/>
      <c r="U1244" s="35"/>
      <c r="V1244" s="35"/>
      <c r="W1244" s="196">
        <f>+W1243</f>
        <v>50000</v>
      </c>
      <c r="X1244" s="197">
        <f t="shared" si="163"/>
        <v>50000</v>
      </c>
    </row>
    <row r="1245" spans="3:24">
      <c r="C1245" s="38" t="s">
        <v>5034</v>
      </c>
      <c r="D1245" s="36" t="str">
        <f t="shared" si="156"/>
        <v>4.1.1.4.01</v>
      </c>
      <c r="E1245" s="34" t="s">
        <v>660</v>
      </c>
      <c r="F1245" s="34"/>
      <c r="G1245" s="34"/>
      <c r="H1245" s="34"/>
      <c r="I1245" s="34"/>
      <c r="J1245" s="317" t="s">
        <v>402</v>
      </c>
      <c r="K1245" s="34" t="str">
        <f t="shared" si="164"/>
        <v>NUEVO</v>
      </c>
      <c r="L1245" s="34">
        <v>1</v>
      </c>
      <c r="M1245" s="34"/>
      <c r="N1245" s="34"/>
      <c r="O1245" s="34" t="str">
        <f t="shared" si="166"/>
        <v>GINECOLOGIA OBSTETRICIA</v>
      </c>
      <c r="P1245" s="129"/>
      <c r="Q1245" s="35"/>
      <c r="R1245" s="35"/>
      <c r="S1245" s="35"/>
      <c r="T1245" s="35"/>
      <c r="U1245" s="35"/>
      <c r="V1245" s="35"/>
      <c r="W1245" s="196">
        <v>3000</v>
      </c>
      <c r="X1245" s="197">
        <f t="shared" si="163"/>
        <v>3000</v>
      </c>
    </row>
    <row r="1246" spans="3:24">
      <c r="C1246" s="38" t="s">
        <v>5035</v>
      </c>
      <c r="D1246" s="36" t="str">
        <f t="shared" si="156"/>
        <v>4.1.1.4.01</v>
      </c>
      <c r="E1246" s="34" t="s">
        <v>660</v>
      </c>
      <c r="F1246" s="34"/>
      <c r="G1246" s="34"/>
      <c r="H1246" s="34"/>
      <c r="I1246" s="34"/>
      <c r="J1246" s="317" t="s">
        <v>388</v>
      </c>
      <c r="K1246" s="34" t="str">
        <f t="shared" si="164"/>
        <v>Usado</v>
      </c>
      <c r="L1246" s="34">
        <v>1</v>
      </c>
      <c r="M1246" s="34"/>
      <c r="N1246" s="34"/>
      <c r="O1246" s="34" t="str">
        <f t="shared" si="166"/>
        <v>GINECOLOGIA OBSTETRICIA</v>
      </c>
      <c r="P1246" s="129"/>
      <c r="Q1246" s="35"/>
      <c r="R1246" s="35"/>
      <c r="S1246" s="35"/>
      <c r="T1246" s="35"/>
      <c r="U1246" s="35"/>
      <c r="V1246" s="35"/>
      <c r="W1246" s="196">
        <v>3000</v>
      </c>
      <c r="X1246" s="197">
        <f t="shared" si="163"/>
        <v>3000</v>
      </c>
    </row>
    <row r="1247" spans="3:24">
      <c r="C1247" s="38" t="s">
        <v>5036</v>
      </c>
      <c r="D1247" s="36" t="str">
        <f t="shared" si="156"/>
        <v>4.1.1.4.01</v>
      </c>
      <c r="E1247" s="34" t="s">
        <v>4846</v>
      </c>
      <c r="F1247" s="34"/>
      <c r="G1247" s="34"/>
      <c r="H1247" s="34"/>
      <c r="I1247" s="34"/>
      <c r="J1247" s="317" t="str">
        <f>+J1246</f>
        <v>Blanco</v>
      </c>
      <c r="K1247" s="34" t="str">
        <f t="shared" si="164"/>
        <v>NUEVO</v>
      </c>
      <c r="L1247" s="34">
        <v>1</v>
      </c>
      <c r="M1247" s="34"/>
      <c r="N1247" s="34"/>
      <c r="O1247" s="34" t="str">
        <f t="shared" si="166"/>
        <v>GINECOLOGIA OBSTETRICIA</v>
      </c>
      <c r="P1247" s="129"/>
      <c r="Q1247" s="35"/>
      <c r="R1247" s="35"/>
      <c r="S1247" s="35"/>
      <c r="T1247" s="35"/>
      <c r="U1247" s="35"/>
      <c r="V1247" s="35"/>
      <c r="W1247" s="196">
        <v>35000</v>
      </c>
      <c r="X1247" s="197">
        <f t="shared" si="163"/>
        <v>35000</v>
      </c>
    </row>
    <row r="1248" spans="3:24">
      <c r="C1248" s="38" t="s">
        <v>5037</v>
      </c>
      <c r="D1248" s="36" t="str">
        <f t="shared" si="156"/>
        <v>4.1.1.4.01</v>
      </c>
      <c r="E1248" s="34" t="s">
        <v>1290</v>
      </c>
      <c r="F1248" s="34"/>
      <c r="G1248" s="34"/>
      <c r="H1248" s="34"/>
      <c r="I1248" s="34"/>
      <c r="J1248" s="317" t="s">
        <v>402</v>
      </c>
      <c r="K1248" s="34" t="str">
        <f t="shared" si="164"/>
        <v>NUEVO</v>
      </c>
      <c r="L1248" s="34">
        <v>1</v>
      </c>
      <c r="M1248" s="34"/>
      <c r="N1248" s="34"/>
      <c r="O1248" s="34" t="str">
        <f t="shared" si="166"/>
        <v>GINECOLOGIA OBSTETRICIA</v>
      </c>
      <c r="P1248" s="129"/>
      <c r="Q1248" s="35"/>
      <c r="R1248" s="35"/>
      <c r="S1248" s="35"/>
      <c r="T1248" s="35"/>
      <c r="U1248" s="35"/>
      <c r="V1248" s="35"/>
      <c r="W1248" s="196">
        <v>3200</v>
      </c>
      <c r="X1248" s="197">
        <f t="shared" si="163"/>
        <v>3200</v>
      </c>
    </row>
    <row r="1249" spans="3:24">
      <c r="C1249" s="38" t="s">
        <v>5038</v>
      </c>
      <c r="D1249" s="36" t="str">
        <f t="shared" si="156"/>
        <v>4.1.1.4.01</v>
      </c>
      <c r="E1249" s="34" t="s">
        <v>824</v>
      </c>
      <c r="F1249" s="34"/>
      <c r="G1249" s="34"/>
      <c r="H1249" s="34"/>
      <c r="I1249" s="34"/>
      <c r="J1249" s="317" t="s">
        <v>402</v>
      </c>
      <c r="K1249" s="34" t="str">
        <f t="shared" si="164"/>
        <v>Usado</v>
      </c>
      <c r="L1249" s="34">
        <v>1</v>
      </c>
      <c r="M1249" s="34"/>
      <c r="N1249" s="34"/>
      <c r="O1249" s="34" t="str">
        <f t="shared" si="166"/>
        <v>GINECOLOGIA OBSTETRICIA</v>
      </c>
      <c r="P1249" s="129"/>
      <c r="Q1249" s="35"/>
      <c r="R1249" s="35"/>
      <c r="S1249" s="35"/>
      <c r="T1249" s="35"/>
      <c r="U1249" s="35"/>
      <c r="V1249" s="35"/>
      <c r="W1249" s="196">
        <v>3500</v>
      </c>
      <c r="X1249" s="197">
        <f t="shared" si="163"/>
        <v>3500</v>
      </c>
    </row>
    <row r="1250" spans="3:24">
      <c r="C1250" s="38" t="s">
        <v>5039</v>
      </c>
      <c r="D1250" s="36" t="str">
        <f t="shared" si="156"/>
        <v>4.1.1.4.01</v>
      </c>
      <c r="E1250" s="34" t="s">
        <v>824</v>
      </c>
      <c r="F1250" s="34"/>
      <c r="G1250" s="34"/>
      <c r="H1250" s="34"/>
      <c r="I1250" s="34"/>
      <c r="J1250" s="317" t="s">
        <v>402</v>
      </c>
      <c r="K1250" s="34" t="str">
        <f t="shared" si="164"/>
        <v>NUEVO</v>
      </c>
      <c r="L1250" s="34">
        <v>1</v>
      </c>
      <c r="M1250" s="34"/>
      <c r="N1250" s="34"/>
      <c r="O1250" s="34" t="str">
        <f t="shared" si="166"/>
        <v>GINECOLOGIA OBSTETRICIA</v>
      </c>
      <c r="P1250" s="129"/>
      <c r="Q1250" s="35"/>
      <c r="R1250" s="35"/>
      <c r="S1250" s="35"/>
      <c r="T1250" s="35"/>
      <c r="U1250" s="35"/>
      <c r="V1250" s="35"/>
      <c r="W1250" s="196">
        <v>3500</v>
      </c>
      <c r="X1250" s="197">
        <f t="shared" si="163"/>
        <v>3500</v>
      </c>
    </row>
    <row r="1251" spans="3:24">
      <c r="C1251" s="38" t="s">
        <v>5040</v>
      </c>
      <c r="D1251" s="36" t="str">
        <f t="shared" si="156"/>
        <v>4.1.1.4.01</v>
      </c>
      <c r="E1251" s="34" t="s">
        <v>2050</v>
      </c>
      <c r="F1251" s="34"/>
      <c r="G1251" s="34"/>
      <c r="H1251" s="34"/>
      <c r="I1251" s="34"/>
      <c r="J1251" s="317" t="s">
        <v>402</v>
      </c>
      <c r="K1251" s="34" t="str">
        <f t="shared" si="164"/>
        <v>NUEVO</v>
      </c>
      <c r="L1251" s="34">
        <v>1</v>
      </c>
      <c r="M1251" s="34"/>
      <c r="N1251" s="34"/>
      <c r="O1251" s="34" t="str">
        <f t="shared" si="166"/>
        <v>GINECOLOGIA OBSTETRICIA</v>
      </c>
      <c r="P1251" s="129"/>
      <c r="Q1251" s="35"/>
      <c r="R1251" s="35"/>
      <c r="S1251" s="35"/>
      <c r="T1251" s="35"/>
      <c r="U1251" s="35"/>
      <c r="V1251" s="35"/>
      <c r="W1251" s="196">
        <v>8000</v>
      </c>
      <c r="X1251" s="197">
        <f t="shared" si="163"/>
        <v>8000</v>
      </c>
    </row>
    <row r="1252" spans="3:24">
      <c r="C1252" s="38" t="s">
        <v>5041</v>
      </c>
      <c r="D1252" s="36" t="str">
        <f t="shared" si="156"/>
        <v>4.1.1.4.01</v>
      </c>
      <c r="E1252" s="34" t="s">
        <v>5060</v>
      </c>
      <c r="F1252" s="34"/>
      <c r="G1252" s="34"/>
      <c r="H1252" s="34"/>
      <c r="I1252" s="34"/>
      <c r="J1252" s="317" t="s">
        <v>1134</v>
      </c>
      <c r="K1252" s="34" t="str">
        <f t="shared" si="164"/>
        <v>Usado</v>
      </c>
      <c r="L1252" s="34">
        <v>1</v>
      </c>
      <c r="M1252" s="34"/>
      <c r="N1252" s="34"/>
      <c r="O1252" s="34" t="str">
        <f t="shared" si="166"/>
        <v>GINECOLOGIA OBSTETRICIA</v>
      </c>
      <c r="P1252" s="129"/>
      <c r="Q1252" s="35"/>
      <c r="R1252" s="35"/>
      <c r="S1252" s="35"/>
      <c r="T1252" s="35"/>
      <c r="U1252" s="35"/>
      <c r="V1252" s="35"/>
      <c r="W1252" s="196">
        <v>1500</v>
      </c>
      <c r="X1252" s="197">
        <f t="shared" si="163"/>
        <v>1500</v>
      </c>
    </row>
    <row r="1253" spans="3:24">
      <c r="C1253" s="38" t="s">
        <v>5042</v>
      </c>
      <c r="D1253" s="36" t="str">
        <f t="shared" si="156"/>
        <v>4.1.1.4.01</v>
      </c>
      <c r="E1253" s="34" t="s">
        <v>5060</v>
      </c>
      <c r="F1253" s="34"/>
      <c r="G1253" s="34"/>
      <c r="H1253" s="34"/>
      <c r="I1253" s="34"/>
      <c r="J1253" s="317" t="s">
        <v>1134</v>
      </c>
      <c r="K1253" s="34" t="str">
        <f t="shared" si="164"/>
        <v>NUEVO</v>
      </c>
      <c r="L1253" s="34">
        <v>1</v>
      </c>
      <c r="M1253" s="34"/>
      <c r="N1253" s="34"/>
      <c r="O1253" s="34" t="str">
        <f t="shared" si="166"/>
        <v>GINECOLOGIA OBSTETRICIA</v>
      </c>
      <c r="P1253" s="129"/>
      <c r="Q1253" s="35"/>
      <c r="R1253" s="35"/>
      <c r="S1253" s="35"/>
      <c r="T1253" s="35"/>
      <c r="U1253" s="35"/>
      <c r="V1253" s="35"/>
      <c r="W1253" s="196">
        <v>1500</v>
      </c>
      <c r="X1253" s="197">
        <f t="shared" si="163"/>
        <v>1500</v>
      </c>
    </row>
    <row r="1254" spans="3:24">
      <c r="C1254" s="38" t="s">
        <v>5043</v>
      </c>
      <c r="D1254" s="36" t="str">
        <f t="shared" si="156"/>
        <v>4.1.1.4.01</v>
      </c>
      <c r="E1254" s="34" t="s">
        <v>5060</v>
      </c>
      <c r="F1254" s="34"/>
      <c r="G1254" s="34"/>
      <c r="H1254" s="34"/>
      <c r="I1254" s="34"/>
      <c r="J1254" s="317" t="s">
        <v>1150</v>
      </c>
      <c r="K1254" s="34" t="str">
        <f t="shared" si="164"/>
        <v>NUEVO</v>
      </c>
      <c r="L1254" s="34">
        <v>1</v>
      </c>
      <c r="M1254" s="34"/>
      <c r="N1254" s="34"/>
      <c r="O1254" s="34" t="str">
        <f t="shared" si="166"/>
        <v>GINECOLOGIA OBSTETRICIA</v>
      </c>
      <c r="P1254" s="129"/>
      <c r="Q1254" s="35"/>
      <c r="R1254" s="35"/>
      <c r="S1254" s="35"/>
      <c r="T1254" s="35"/>
      <c r="U1254" s="35"/>
      <c r="V1254" s="35"/>
      <c r="W1254" s="196">
        <v>1500</v>
      </c>
      <c r="X1254" s="197">
        <f t="shared" si="163"/>
        <v>1500</v>
      </c>
    </row>
    <row r="1255" spans="3:24">
      <c r="C1255" s="38" t="s">
        <v>5044</v>
      </c>
      <c r="D1255" s="36" t="str">
        <f>+D1228</f>
        <v>4.1.1.4.01</v>
      </c>
      <c r="E1255" s="34" t="s">
        <v>5062</v>
      </c>
      <c r="F1255" s="34"/>
      <c r="G1255" s="34"/>
      <c r="H1255" s="34"/>
      <c r="I1255" s="34"/>
      <c r="J1255" s="317" t="str">
        <f>+J1254</f>
        <v>AZUL</v>
      </c>
      <c r="K1255" s="34" t="str">
        <f t="shared" si="164"/>
        <v>Usado</v>
      </c>
      <c r="L1255" s="34">
        <v>1</v>
      </c>
      <c r="M1255" s="34"/>
      <c r="N1255" s="34"/>
      <c r="O1255" s="34" t="s">
        <v>5061</v>
      </c>
      <c r="P1255" s="129"/>
      <c r="Q1255" s="35"/>
      <c r="R1255" s="35"/>
      <c r="S1255" s="35"/>
      <c r="T1255" s="35"/>
      <c r="U1255" s="35"/>
      <c r="V1255" s="35"/>
      <c r="W1255" s="196">
        <v>6000</v>
      </c>
      <c r="X1255" s="197">
        <f t="shared" ref="X1255:X1261" si="167">+W1255</f>
        <v>6000</v>
      </c>
    </row>
    <row r="1256" spans="3:24">
      <c r="C1256" s="38" t="s">
        <v>5045</v>
      </c>
      <c r="D1256" s="36" t="str">
        <f>+D1229</f>
        <v>4.1.1.4.01</v>
      </c>
      <c r="E1256" s="34" t="str">
        <f>+E1247</f>
        <v>VITRINA INOXIDABLE</v>
      </c>
      <c r="F1256" s="34"/>
      <c r="G1256" s="34"/>
      <c r="H1256" s="34"/>
      <c r="I1256" s="34"/>
      <c r="J1256" s="317" t="s">
        <v>402</v>
      </c>
      <c r="K1256" s="34" t="str">
        <f t="shared" si="164"/>
        <v>NUEVO</v>
      </c>
      <c r="L1256" s="34">
        <v>1</v>
      </c>
      <c r="M1256" s="34"/>
      <c r="N1256" s="34"/>
      <c r="O1256" s="34" t="s">
        <v>5061</v>
      </c>
      <c r="P1256" s="129"/>
      <c r="Q1256" s="35"/>
      <c r="R1256" s="35"/>
      <c r="S1256" s="35"/>
      <c r="T1256" s="35"/>
      <c r="U1256" s="35"/>
      <c r="V1256" s="35"/>
      <c r="W1256" s="196">
        <v>35000</v>
      </c>
      <c r="X1256" s="197">
        <f t="shared" si="167"/>
        <v>35000</v>
      </c>
    </row>
    <row r="1257" spans="3:24">
      <c r="C1257" s="38" t="s">
        <v>5046</v>
      </c>
      <c r="D1257" s="36" t="str">
        <f>+D1255</f>
        <v>4.1.1.4.01</v>
      </c>
      <c r="E1257" s="34" t="str">
        <f>+E1242</f>
        <v>CAMA</v>
      </c>
      <c r="F1257" s="34"/>
      <c r="G1257" s="34"/>
      <c r="H1257" s="34"/>
      <c r="I1257" s="34"/>
      <c r="J1257" s="317" t="s">
        <v>402</v>
      </c>
      <c r="K1257" s="34" t="str">
        <f t="shared" si="164"/>
        <v>NUEVO</v>
      </c>
      <c r="L1257" s="34">
        <v>1</v>
      </c>
      <c r="M1257" s="34"/>
      <c r="N1257" s="34"/>
      <c r="O1257" s="34" t="s">
        <v>5061</v>
      </c>
      <c r="P1257" s="129"/>
      <c r="Q1257" s="35"/>
      <c r="R1257" s="35"/>
      <c r="S1257" s="35"/>
      <c r="T1257" s="35"/>
      <c r="U1257" s="35"/>
      <c r="V1257" s="35"/>
      <c r="W1257" s="196">
        <v>12000</v>
      </c>
      <c r="X1257" s="197">
        <f t="shared" si="167"/>
        <v>12000</v>
      </c>
    </row>
    <row r="1258" spans="3:24">
      <c r="C1258" s="38" t="s">
        <v>5047</v>
      </c>
      <c r="D1258" s="36" t="str">
        <f>+D1256</f>
        <v>4.1.1.4.01</v>
      </c>
      <c r="E1258" s="34" t="s">
        <v>4153</v>
      </c>
      <c r="F1258" s="34" t="s">
        <v>1301</v>
      </c>
      <c r="G1258" s="34"/>
      <c r="H1258" s="34"/>
      <c r="I1258" s="34"/>
      <c r="J1258" s="317" t="s">
        <v>402</v>
      </c>
      <c r="K1258" s="34" t="str">
        <f t="shared" si="164"/>
        <v>Usado</v>
      </c>
      <c r="L1258" s="34">
        <v>1</v>
      </c>
      <c r="M1258" s="34"/>
      <c r="N1258" s="34"/>
      <c r="O1258" s="34" t="s">
        <v>5061</v>
      </c>
      <c r="P1258" s="129"/>
      <c r="Q1258" s="35"/>
      <c r="R1258" s="35"/>
      <c r="S1258" s="35"/>
      <c r="T1258" s="35"/>
      <c r="U1258" s="35"/>
      <c r="V1258" s="35"/>
      <c r="W1258" s="196">
        <v>6200</v>
      </c>
      <c r="X1258" s="197">
        <f t="shared" si="167"/>
        <v>6200</v>
      </c>
    </row>
    <row r="1259" spans="3:24">
      <c r="C1259" s="38" t="s">
        <v>5048</v>
      </c>
      <c r="D1259" s="36" t="str">
        <f>+D1257</f>
        <v>4.1.1.4.01</v>
      </c>
      <c r="E1259" s="34" t="str">
        <f>+E1245</f>
        <v>Pie de suero</v>
      </c>
      <c r="F1259" s="34"/>
      <c r="G1259" s="34"/>
      <c r="H1259" s="34"/>
      <c r="I1259" s="34"/>
      <c r="J1259" s="317" t="s">
        <v>402</v>
      </c>
      <c r="K1259" s="34" t="str">
        <f t="shared" si="164"/>
        <v>NUEVO</v>
      </c>
      <c r="L1259" s="34">
        <v>1</v>
      </c>
      <c r="M1259" s="34"/>
      <c r="N1259" s="34"/>
      <c r="O1259" s="34" t="s">
        <v>5061</v>
      </c>
      <c r="P1259" s="129"/>
      <c r="Q1259" s="35"/>
      <c r="R1259" s="35"/>
      <c r="S1259" s="35"/>
      <c r="T1259" s="35"/>
      <c r="U1259" s="35"/>
      <c r="V1259" s="35"/>
      <c r="W1259" s="196">
        <v>2500</v>
      </c>
      <c r="X1259" s="197">
        <f t="shared" si="167"/>
        <v>2500</v>
      </c>
    </row>
    <row r="1260" spans="3:24">
      <c r="C1260" s="38" t="s">
        <v>5049</v>
      </c>
      <c r="D1260" s="36" t="str">
        <f>+D1258</f>
        <v>4.1.1.4.01</v>
      </c>
      <c r="E1260" s="34" t="str">
        <f>+E1225</f>
        <v>NEVERA</v>
      </c>
      <c r="F1260" s="34"/>
      <c r="G1260" s="34"/>
      <c r="H1260" s="34"/>
      <c r="I1260" s="34"/>
      <c r="J1260" s="317" t="s">
        <v>1134</v>
      </c>
      <c r="K1260" s="34" t="str">
        <f t="shared" si="164"/>
        <v>NUEVO</v>
      </c>
      <c r="L1260" s="34">
        <v>1</v>
      </c>
      <c r="M1260" s="34"/>
      <c r="N1260" s="34"/>
      <c r="O1260" s="34" t="s">
        <v>5061</v>
      </c>
      <c r="P1260" s="129"/>
      <c r="Q1260" s="35"/>
      <c r="R1260" s="35"/>
      <c r="S1260" s="35"/>
      <c r="T1260" s="35"/>
      <c r="U1260" s="35"/>
      <c r="V1260" s="35"/>
      <c r="W1260" s="196">
        <v>8000</v>
      </c>
      <c r="X1260" s="197">
        <f t="shared" si="167"/>
        <v>8000</v>
      </c>
    </row>
    <row r="1261" spans="3:24">
      <c r="C1261" s="38" t="s">
        <v>5050</v>
      </c>
      <c r="D1261" s="36" t="str">
        <f>+D1259</f>
        <v>4.1.1.4.01</v>
      </c>
      <c r="E1261" s="34" t="str">
        <f>+E1255</f>
        <v>BANCO DE 3 PERSONAS</v>
      </c>
      <c r="F1261" s="34"/>
      <c r="G1261" s="34"/>
      <c r="H1261" s="34"/>
      <c r="I1261" s="34"/>
      <c r="J1261" s="317" t="s">
        <v>1134</v>
      </c>
      <c r="K1261" s="34" t="str">
        <f t="shared" si="164"/>
        <v>Usado</v>
      </c>
      <c r="L1261" s="34">
        <v>1</v>
      </c>
      <c r="M1261" s="34"/>
      <c r="N1261" s="34"/>
      <c r="O1261" s="34" t="s">
        <v>938</v>
      </c>
      <c r="P1261" s="129"/>
      <c r="Q1261" s="35"/>
      <c r="R1261" s="35"/>
      <c r="S1261" s="35"/>
      <c r="T1261" s="35"/>
      <c r="U1261" s="35"/>
      <c r="V1261" s="35"/>
      <c r="W1261" s="196">
        <v>6000</v>
      </c>
      <c r="X1261" s="197">
        <f t="shared" si="167"/>
        <v>6000</v>
      </c>
    </row>
    <row r="1262" spans="3:24">
      <c r="C1262" s="38" t="s">
        <v>5051</v>
      </c>
      <c r="D1262" s="36" t="str">
        <f t="shared" ref="D1262:D1263" si="168">+D1235</f>
        <v>4.1.1.4.01</v>
      </c>
      <c r="E1262" s="34" t="str">
        <f>+E1255</f>
        <v>BANCO DE 3 PERSONAS</v>
      </c>
      <c r="F1262" s="34"/>
      <c r="G1262" s="34"/>
      <c r="H1262" s="34"/>
      <c r="I1262" s="34"/>
      <c r="J1262" s="317" t="s">
        <v>1150</v>
      </c>
      <c r="K1262" s="34" t="str">
        <f t="shared" si="164"/>
        <v>NUEVO</v>
      </c>
      <c r="L1262" s="34">
        <v>1</v>
      </c>
      <c r="M1262" s="34"/>
      <c r="N1262" s="34"/>
      <c r="O1262" s="34" t="s">
        <v>938</v>
      </c>
      <c r="P1262" s="129"/>
      <c r="Q1262" s="35"/>
      <c r="R1262" s="35"/>
      <c r="S1262" s="35"/>
      <c r="T1262" s="35"/>
      <c r="U1262" s="35"/>
      <c r="V1262" s="35"/>
      <c r="W1262" s="196">
        <v>6000</v>
      </c>
      <c r="X1262" s="197">
        <f t="shared" ref="X1262:X1280" si="169">+W1262</f>
        <v>6000</v>
      </c>
    </row>
    <row r="1263" spans="3:24">
      <c r="C1263" s="38" t="s">
        <v>5052</v>
      </c>
      <c r="D1263" s="36" t="str">
        <f t="shared" si="168"/>
        <v>4.1.1.4.01</v>
      </c>
      <c r="E1263" s="34" t="str">
        <f>+E1255</f>
        <v>BANCO DE 3 PERSONAS</v>
      </c>
      <c r="F1263" s="34"/>
      <c r="G1263" s="34"/>
      <c r="H1263" s="34"/>
      <c r="I1263" s="34"/>
      <c r="J1263" s="317" t="str">
        <f>+J1262</f>
        <v>AZUL</v>
      </c>
      <c r="K1263" s="34" t="str">
        <f t="shared" si="164"/>
        <v>NUEVO</v>
      </c>
      <c r="L1263" s="34">
        <v>1</v>
      </c>
      <c r="M1263" s="34"/>
      <c r="N1263" s="34"/>
      <c r="O1263" s="34" t="s">
        <v>938</v>
      </c>
      <c r="P1263" s="129"/>
      <c r="Q1263" s="35"/>
      <c r="R1263" s="35"/>
      <c r="S1263" s="35"/>
      <c r="T1263" s="35"/>
      <c r="U1263" s="35"/>
      <c r="V1263" s="35"/>
      <c r="W1263" s="196">
        <v>6000</v>
      </c>
      <c r="X1263" s="197">
        <f t="shared" si="169"/>
        <v>6000</v>
      </c>
    </row>
    <row r="1264" spans="3:24">
      <c r="C1264" s="38" t="s">
        <v>5053</v>
      </c>
      <c r="D1264" s="36" t="str">
        <f t="shared" ref="D1264:D1268" si="170">+D1262</f>
        <v>4.1.1.4.01</v>
      </c>
      <c r="E1264" s="34" t="s">
        <v>5063</v>
      </c>
      <c r="F1264" s="34"/>
      <c r="G1264" s="34"/>
      <c r="H1264" s="34"/>
      <c r="I1264" s="34"/>
      <c r="J1264" s="317" t="str">
        <f t="shared" ref="J1264" si="171">+J1263</f>
        <v>AZUL</v>
      </c>
      <c r="K1264" s="34" t="str">
        <f t="shared" si="164"/>
        <v>Usado</v>
      </c>
      <c r="L1264" s="34">
        <v>1</v>
      </c>
      <c r="M1264" s="34"/>
      <c r="N1264" s="34"/>
      <c r="O1264" s="34" t="s">
        <v>938</v>
      </c>
      <c r="P1264" s="129"/>
      <c r="Q1264" s="35"/>
      <c r="R1264" s="35"/>
      <c r="S1264" s="35"/>
      <c r="T1264" s="35"/>
      <c r="U1264" s="35"/>
      <c r="V1264" s="35"/>
      <c r="W1264" s="196">
        <v>25000</v>
      </c>
      <c r="X1264" s="197">
        <f t="shared" si="169"/>
        <v>25000</v>
      </c>
    </row>
    <row r="1265" spans="3:24">
      <c r="C1265" s="38" t="s">
        <v>5054</v>
      </c>
      <c r="D1265" s="36" t="str">
        <f t="shared" si="170"/>
        <v>4.1.1.4.01</v>
      </c>
      <c r="E1265" s="34" t="str">
        <f>+E1262</f>
        <v>BANCO DE 3 PERSONAS</v>
      </c>
      <c r="F1265" s="34"/>
      <c r="G1265" s="34"/>
      <c r="H1265" s="34"/>
      <c r="I1265" s="34"/>
      <c r="J1265" s="317" t="s">
        <v>402</v>
      </c>
      <c r="K1265" s="34" t="str">
        <f t="shared" si="164"/>
        <v>NUEVO</v>
      </c>
      <c r="L1265" s="34">
        <v>1</v>
      </c>
      <c r="M1265" s="34"/>
      <c r="N1265" s="34"/>
      <c r="O1265" s="34" t="s">
        <v>938</v>
      </c>
      <c r="P1265" s="129"/>
      <c r="Q1265" s="35"/>
      <c r="R1265" s="35"/>
      <c r="S1265" s="35"/>
      <c r="T1265" s="35"/>
      <c r="U1265" s="35"/>
      <c r="V1265" s="35"/>
      <c r="W1265" s="196">
        <v>6000</v>
      </c>
      <c r="X1265" s="197">
        <f t="shared" si="169"/>
        <v>6000</v>
      </c>
    </row>
    <row r="1266" spans="3:24">
      <c r="C1266" s="38" t="s">
        <v>5055</v>
      </c>
      <c r="D1266" s="36" t="str">
        <f t="shared" si="170"/>
        <v>4.1.1.4.01</v>
      </c>
      <c r="E1266" s="34" t="str">
        <f>+E1264</f>
        <v>CARPA BLANCA</v>
      </c>
      <c r="F1266" s="34"/>
      <c r="G1266" s="34"/>
      <c r="H1266" s="34"/>
      <c r="I1266" s="34"/>
      <c r="J1266" s="317" t="s">
        <v>402</v>
      </c>
      <c r="K1266" s="34" t="str">
        <f t="shared" si="164"/>
        <v>NUEVO</v>
      </c>
      <c r="L1266" s="34">
        <v>1</v>
      </c>
      <c r="M1266" s="34"/>
      <c r="N1266" s="34"/>
      <c r="O1266" s="34" t="s">
        <v>938</v>
      </c>
      <c r="P1266" s="129"/>
      <c r="Q1266" s="35"/>
      <c r="R1266" s="35"/>
      <c r="S1266" s="35"/>
      <c r="T1266" s="35"/>
      <c r="U1266" s="35"/>
      <c r="V1266" s="35"/>
      <c r="W1266" s="196">
        <v>25000</v>
      </c>
      <c r="X1266" s="197">
        <f t="shared" si="169"/>
        <v>25000</v>
      </c>
    </row>
    <row r="1267" spans="3:24">
      <c r="C1267" s="38" t="s">
        <v>5067</v>
      </c>
      <c r="D1267" s="36" t="str">
        <f t="shared" si="170"/>
        <v>4.1.1.4.01</v>
      </c>
      <c r="E1267" s="34" t="str">
        <f>+E1260</f>
        <v>NEVERA</v>
      </c>
      <c r="F1267" s="34"/>
      <c r="G1267" s="34"/>
      <c r="H1267" s="34"/>
      <c r="I1267" s="34"/>
      <c r="J1267" s="317" t="s">
        <v>388</v>
      </c>
      <c r="K1267" s="34" t="str">
        <f t="shared" si="164"/>
        <v>Usado</v>
      </c>
      <c r="L1267" s="34">
        <v>1</v>
      </c>
      <c r="M1267" s="34"/>
      <c r="N1267" s="34"/>
      <c r="O1267" s="34" t="s">
        <v>5064</v>
      </c>
      <c r="P1267" s="129"/>
      <c r="Q1267" s="35"/>
      <c r="R1267" s="35"/>
      <c r="S1267" s="35"/>
      <c r="T1267" s="35"/>
      <c r="U1267" s="35"/>
      <c r="V1267" s="35"/>
      <c r="W1267" s="196">
        <v>8000</v>
      </c>
      <c r="X1267" s="197">
        <f t="shared" si="169"/>
        <v>8000</v>
      </c>
    </row>
    <row r="1268" spans="3:24">
      <c r="C1268" s="38" t="s">
        <v>5068</v>
      </c>
      <c r="D1268" s="36" t="str">
        <f t="shared" si="170"/>
        <v>4.1.1.4.01</v>
      </c>
      <c r="E1268" s="34" t="s">
        <v>1244</v>
      </c>
      <c r="F1268" s="34"/>
      <c r="G1268" s="34"/>
      <c r="H1268" s="34"/>
      <c r="I1268" s="34"/>
      <c r="J1268" s="317" t="str">
        <f>+J1267</f>
        <v>Blanco</v>
      </c>
      <c r="K1268" s="34" t="str">
        <f t="shared" si="164"/>
        <v>NUEVO</v>
      </c>
      <c r="L1268" s="34">
        <v>1</v>
      </c>
      <c r="M1268" s="34"/>
      <c r="N1268" s="34"/>
      <c r="O1268" s="34" t="str">
        <f>+O1267</f>
        <v>CONSULTORIO TB</v>
      </c>
      <c r="P1268" s="129"/>
      <c r="Q1268" s="35"/>
      <c r="R1268" s="35"/>
      <c r="S1268" s="35"/>
      <c r="T1268" s="35"/>
      <c r="U1268" s="35"/>
      <c r="V1268" s="35"/>
      <c r="W1268" s="196">
        <v>3500</v>
      </c>
      <c r="X1268" s="197">
        <f t="shared" si="169"/>
        <v>3500</v>
      </c>
    </row>
    <row r="1269" spans="3:24">
      <c r="C1269" s="38" t="s">
        <v>5069</v>
      </c>
      <c r="D1269" s="36" t="str">
        <f t="shared" ref="D1269:D1270" si="172">+D1242</f>
        <v>4.1.1.4.01</v>
      </c>
      <c r="E1269" s="34" t="s">
        <v>1244</v>
      </c>
      <c r="F1269" s="34"/>
      <c r="G1269" s="34"/>
      <c r="H1269" s="34"/>
      <c r="I1269" s="34"/>
      <c r="J1269" s="317" t="s">
        <v>402</v>
      </c>
      <c r="K1269" s="34" t="str">
        <f t="shared" si="164"/>
        <v>NUEVO</v>
      </c>
      <c r="L1269" s="34">
        <v>1</v>
      </c>
      <c r="M1269" s="34"/>
      <c r="N1269" s="34"/>
      <c r="O1269" s="34" t="str">
        <f t="shared" ref="O1269:O1279" si="173">+O1268</f>
        <v>CONSULTORIO TB</v>
      </c>
      <c r="P1269" s="129"/>
      <c r="Q1269" s="35"/>
      <c r="R1269" s="35"/>
      <c r="S1269" s="35"/>
      <c r="T1269" s="35"/>
      <c r="U1269" s="35"/>
      <c r="V1269" s="35"/>
      <c r="W1269" s="196">
        <v>3500</v>
      </c>
      <c r="X1269" s="197">
        <f t="shared" si="169"/>
        <v>3500</v>
      </c>
    </row>
    <row r="1270" spans="3:24">
      <c r="C1270" s="38" t="s">
        <v>5070</v>
      </c>
      <c r="D1270" s="36" t="str">
        <f t="shared" si="172"/>
        <v>4.1.1.4.01</v>
      </c>
      <c r="E1270" s="34" t="s">
        <v>1244</v>
      </c>
      <c r="F1270" s="34"/>
      <c r="G1270" s="34"/>
      <c r="H1270" s="34"/>
      <c r="I1270" s="34"/>
      <c r="J1270" s="317" t="s">
        <v>402</v>
      </c>
      <c r="K1270" s="34" t="str">
        <f t="shared" si="164"/>
        <v>Usado</v>
      </c>
      <c r="L1270" s="34">
        <v>1</v>
      </c>
      <c r="M1270" s="34"/>
      <c r="N1270" s="34"/>
      <c r="O1270" s="34" t="str">
        <f t="shared" si="173"/>
        <v>CONSULTORIO TB</v>
      </c>
      <c r="P1270" s="129"/>
      <c r="Q1270" s="35"/>
      <c r="R1270" s="35"/>
      <c r="S1270" s="35"/>
      <c r="T1270" s="35"/>
      <c r="U1270" s="35"/>
      <c r="V1270" s="35"/>
      <c r="W1270" s="196">
        <v>3500</v>
      </c>
      <c r="X1270" s="197">
        <f t="shared" si="169"/>
        <v>3500</v>
      </c>
    </row>
    <row r="1271" spans="3:24">
      <c r="C1271" s="38" t="s">
        <v>5071</v>
      </c>
      <c r="D1271" s="36" t="str">
        <f t="shared" ref="D1271:D1275" si="174">+D1269</f>
        <v>4.1.1.4.01</v>
      </c>
      <c r="E1271" s="34" t="s">
        <v>1277</v>
      </c>
      <c r="F1271" s="34"/>
      <c r="G1271" s="34"/>
      <c r="H1271" s="34"/>
      <c r="I1271" s="34"/>
      <c r="J1271" s="317" t="s">
        <v>402</v>
      </c>
      <c r="K1271" s="34" t="str">
        <f t="shared" si="164"/>
        <v>NUEVO</v>
      </c>
      <c r="L1271" s="34">
        <v>1</v>
      </c>
      <c r="M1271" s="34"/>
      <c r="N1271" s="34"/>
      <c r="O1271" s="34" t="str">
        <f t="shared" si="173"/>
        <v>CONSULTORIO TB</v>
      </c>
      <c r="P1271" s="129"/>
      <c r="Q1271" s="35"/>
      <c r="R1271" s="35"/>
      <c r="S1271" s="35"/>
      <c r="T1271" s="35"/>
      <c r="U1271" s="35"/>
      <c r="V1271" s="35"/>
      <c r="W1271" s="196">
        <v>5000</v>
      </c>
      <c r="X1271" s="197">
        <f t="shared" si="169"/>
        <v>5000</v>
      </c>
    </row>
    <row r="1272" spans="3:24">
      <c r="C1272" s="38" t="s">
        <v>5072</v>
      </c>
      <c r="D1272" s="36" t="str">
        <f t="shared" si="174"/>
        <v>4.1.1.4.01</v>
      </c>
      <c r="E1272" s="34" t="s">
        <v>5065</v>
      </c>
      <c r="F1272" s="34"/>
      <c r="G1272" s="34"/>
      <c r="H1272" s="34"/>
      <c r="I1272" s="34"/>
      <c r="J1272" s="317" t="s">
        <v>402</v>
      </c>
      <c r="K1272" s="34" t="str">
        <f t="shared" si="164"/>
        <v>NUEVO</v>
      </c>
      <c r="L1272" s="34">
        <v>1</v>
      </c>
      <c r="M1272" s="34"/>
      <c r="N1272" s="34"/>
      <c r="O1272" s="34" t="str">
        <f t="shared" si="173"/>
        <v>CONSULTORIO TB</v>
      </c>
      <c r="P1272" s="129"/>
      <c r="Q1272" s="35"/>
      <c r="R1272" s="35"/>
      <c r="S1272" s="35"/>
      <c r="T1272" s="35"/>
      <c r="U1272" s="35"/>
      <c r="V1272" s="35"/>
      <c r="W1272" s="196">
        <v>6000</v>
      </c>
      <c r="X1272" s="197">
        <f t="shared" si="169"/>
        <v>6000</v>
      </c>
    </row>
    <row r="1273" spans="3:24">
      <c r="C1273" s="38" t="s">
        <v>5073</v>
      </c>
      <c r="D1273" s="36" t="str">
        <f t="shared" si="174"/>
        <v>4.1.1.4.01</v>
      </c>
      <c r="E1273" s="34" t="s">
        <v>5066</v>
      </c>
      <c r="F1273" s="34"/>
      <c r="G1273" s="34"/>
      <c r="H1273" s="34"/>
      <c r="I1273" s="34"/>
      <c r="J1273" s="317" t="s">
        <v>1134</v>
      </c>
      <c r="K1273" s="34" t="str">
        <f t="shared" si="164"/>
        <v>Usado</v>
      </c>
      <c r="L1273" s="34">
        <v>1</v>
      </c>
      <c r="M1273" s="34"/>
      <c r="N1273" s="34"/>
      <c r="O1273" s="34" t="str">
        <f t="shared" si="173"/>
        <v>CONSULTORIO TB</v>
      </c>
      <c r="P1273" s="129"/>
      <c r="Q1273" s="35"/>
      <c r="R1273" s="35"/>
      <c r="S1273" s="35"/>
      <c r="T1273" s="35"/>
      <c r="U1273" s="35"/>
      <c r="V1273" s="35"/>
      <c r="W1273" s="196">
        <v>1000</v>
      </c>
      <c r="X1273" s="197">
        <f t="shared" si="169"/>
        <v>1000</v>
      </c>
    </row>
    <row r="1274" spans="3:24">
      <c r="C1274" s="38" t="s">
        <v>5074</v>
      </c>
      <c r="D1274" s="36" t="str">
        <f t="shared" si="174"/>
        <v>4.1.1.4.01</v>
      </c>
      <c r="E1274" s="34" t="s">
        <v>5066</v>
      </c>
      <c r="F1274" s="34"/>
      <c r="G1274" s="34"/>
      <c r="H1274" s="34"/>
      <c r="I1274" s="34"/>
      <c r="J1274" s="317" t="s">
        <v>1134</v>
      </c>
      <c r="K1274" s="34" t="str">
        <f t="shared" si="164"/>
        <v>NUEVO</v>
      </c>
      <c r="L1274" s="34">
        <v>1</v>
      </c>
      <c r="M1274" s="34"/>
      <c r="N1274" s="34"/>
      <c r="O1274" s="34" t="str">
        <f t="shared" si="173"/>
        <v>CONSULTORIO TB</v>
      </c>
      <c r="P1274" s="129"/>
      <c r="Q1274" s="35"/>
      <c r="R1274" s="35"/>
      <c r="S1274" s="35"/>
      <c r="T1274" s="35"/>
      <c r="U1274" s="35"/>
      <c r="V1274" s="35"/>
      <c r="W1274" s="196">
        <v>1000</v>
      </c>
      <c r="X1274" s="197">
        <f t="shared" si="169"/>
        <v>1000</v>
      </c>
    </row>
    <row r="1275" spans="3:24">
      <c r="C1275" s="38" t="s">
        <v>5075</v>
      </c>
      <c r="D1275" s="36" t="str">
        <f t="shared" si="174"/>
        <v>4.1.1.4.01</v>
      </c>
      <c r="E1275" s="34" t="s">
        <v>1243</v>
      </c>
      <c r="F1275" s="34"/>
      <c r="G1275" s="34"/>
      <c r="H1275" s="34"/>
      <c r="I1275" s="34"/>
      <c r="J1275" s="317" t="s">
        <v>402</v>
      </c>
      <c r="K1275" s="34" t="str">
        <f t="shared" si="164"/>
        <v>NUEVO</v>
      </c>
      <c r="L1275" s="34">
        <v>1</v>
      </c>
      <c r="M1275" s="34"/>
      <c r="N1275" s="34"/>
      <c r="O1275" s="34" t="str">
        <f t="shared" si="173"/>
        <v>CONSULTORIO TB</v>
      </c>
      <c r="P1275" s="129"/>
      <c r="Q1275" s="35"/>
      <c r="R1275" s="35"/>
      <c r="S1275" s="35"/>
      <c r="T1275" s="35"/>
      <c r="U1275" s="35"/>
      <c r="V1275" s="35"/>
      <c r="W1275" s="196">
        <v>5000</v>
      </c>
      <c r="X1275" s="197">
        <f t="shared" si="169"/>
        <v>5000</v>
      </c>
    </row>
    <row r="1276" spans="3:24">
      <c r="C1276" s="38" t="s">
        <v>5076</v>
      </c>
      <c r="D1276" s="36" t="str">
        <f t="shared" ref="D1276:D1277" si="175">+D1249</f>
        <v>4.1.1.4.01</v>
      </c>
      <c r="E1276" s="34" t="s">
        <v>4339</v>
      </c>
      <c r="F1276" s="34"/>
      <c r="G1276" s="34"/>
      <c r="H1276" s="34"/>
      <c r="I1276" s="34"/>
      <c r="J1276" s="317" t="s">
        <v>402</v>
      </c>
      <c r="K1276" s="34" t="str">
        <f t="shared" si="164"/>
        <v>Usado</v>
      </c>
      <c r="L1276" s="34">
        <v>1</v>
      </c>
      <c r="M1276" s="34"/>
      <c r="N1276" s="34"/>
      <c r="O1276" s="34" t="str">
        <f t="shared" si="173"/>
        <v>CONSULTORIO TB</v>
      </c>
      <c r="P1276" s="129"/>
      <c r="Q1276" s="35"/>
      <c r="R1276" s="35"/>
      <c r="S1276" s="35"/>
      <c r="T1276" s="35"/>
      <c r="U1276" s="35"/>
      <c r="V1276" s="35"/>
      <c r="W1276" s="196">
        <v>13000</v>
      </c>
      <c r="X1276" s="197">
        <f t="shared" si="169"/>
        <v>13000</v>
      </c>
    </row>
    <row r="1277" spans="3:24">
      <c r="C1277" s="38" t="s">
        <v>5077</v>
      </c>
      <c r="D1277" s="36" t="str">
        <f t="shared" si="175"/>
        <v>4.1.1.4.01</v>
      </c>
      <c r="E1277" s="34" t="s">
        <v>5058</v>
      </c>
      <c r="F1277" s="34"/>
      <c r="G1277" s="34"/>
      <c r="H1277" s="34"/>
      <c r="I1277" s="34"/>
      <c r="J1277" s="317" t="s">
        <v>402</v>
      </c>
      <c r="K1277" s="34" t="str">
        <f t="shared" si="164"/>
        <v>NUEVO</v>
      </c>
      <c r="L1277" s="34">
        <v>1</v>
      </c>
      <c r="M1277" s="34"/>
      <c r="N1277" s="34"/>
      <c r="O1277" s="34" t="str">
        <f t="shared" si="173"/>
        <v>CONSULTORIO TB</v>
      </c>
      <c r="P1277" s="129"/>
      <c r="Q1277" s="35"/>
      <c r="R1277" s="35"/>
      <c r="S1277" s="35"/>
      <c r="T1277" s="35"/>
      <c r="U1277" s="35"/>
      <c r="V1277" s="35"/>
      <c r="W1277" s="196">
        <v>3000</v>
      </c>
      <c r="X1277" s="197">
        <f t="shared" si="169"/>
        <v>3000</v>
      </c>
    </row>
    <row r="1278" spans="3:24">
      <c r="C1278" s="38" t="s">
        <v>5078</v>
      </c>
      <c r="D1278" s="36" t="str">
        <f t="shared" ref="D1278:D1341" si="176">+D1276</f>
        <v>4.1.1.4.01</v>
      </c>
      <c r="E1278" s="34" t="str">
        <f>+E1270</f>
        <v>Silla para escritorio</v>
      </c>
      <c r="F1278" s="34"/>
      <c r="G1278" s="34"/>
      <c r="H1278" s="34"/>
      <c r="I1278" s="34"/>
      <c r="J1278" s="317" t="s">
        <v>402</v>
      </c>
      <c r="K1278" s="34" t="str">
        <f t="shared" si="164"/>
        <v>NUEVO</v>
      </c>
      <c r="L1278" s="34">
        <v>1</v>
      </c>
      <c r="M1278" s="34"/>
      <c r="N1278" s="34"/>
      <c r="O1278" s="34" t="str">
        <f t="shared" si="173"/>
        <v>CONSULTORIO TB</v>
      </c>
      <c r="P1278" s="129"/>
      <c r="Q1278" s="35"/>
      <c r="R1278" s="35"/>
      <c r="S1278" s="35"/>
      <c r="T1278" s="35"/>
      <c r="U1278" s="35"/>
      <c r="V1278" s="35"/>
      <c r="W1278" s="196">
        <v>4000</v>
      </c>
      <c r="X1278" s="197">
        <f t="shared" si="169"/>
        <v>4000</v>
      </c>
    </row>
    <row r="1279" spans="3:24">
      <c r="C1279" s="38" t="s">
        <v>5079</v>
      </c>
      <c r="D1279" s="36" t="str">
        <f t="shared" si="176"/>
        <v>4.1.1.4.01</v>
      </c>
      <c r="E1279" s="34" t="s">
        <v>1148</v>
      </c>
      <c r="F1279" s="34"/>
      <c r="G1279" s="34"/>
      <c r="H1279" s="34"/>
      <c r="I1279" s="34"/>
      <c r="J1279" s="317" t="s">
        <v>1134</v>
      </c>
      <c r="K1279" s="34" t="str">
        <f t="shared" si="164"/>
        <v>Usado</v>
      </c>
      <c r="L1279" s="34">
        <v>1</v>
      </c>
      <c r="M1279" s="34"/>
      <c r="N1279" s="34"/>
      <c r="O1279" s="34" t="str">
        <f t="shared" si="173"/>
        <v>CONSULTORIO TB</v>
      </c>
      <c r="P1279" s="129"/>
      <c r="Q1279" s="35"/>
      <c r="R1279" s="35"/>
      <c r="S1279" s="35"/>
      <c r="T1279" s="35"/>
      <c r="U1279" s="35"/>
      <c r="V1279" s="35"/>
      <c r="W1279" s="196">
        <v>10000</v>
      </c>
      <c r="X1279" s="197">
        <f t="shared" si="169"/>
        <v>10000</v>
      </c>
    </row>
    <row r="1280" spans="3:24">
      <c r="C1280" s="38" t="s">
        <v>5080</v>
      </c>
      <c r="D1280" s="36" t="str">
        <f t="shared" si="176"/>
        <v>4.1.1.4.01</v>
      </c>
      <c r="E1280" s="34" t="str">
        <f>+E1256</f>
        <v>VITRINA INOXIDABLE</v>
      </c>
      <c r="F1280" s="34"/>
      <c r="G1280" s="34"/>
      <c r="H1280" s="34"/>
      <c r="I1280" s="34"/>
      <c r="J1280" s="317" t="s">
        <v>1134</v>
      </c>
      <c r="K1280" s="34" t="str">
        <f t="shared" si="164"/>
        <v>NUEVO</v>
      </c>
      <c r="L1280" s="34">
        <v>1</v>
      </c>
      <c r="M1280" s="34"/>
      <c r="N1280" s="34"/>
      <c r="O1280" s="34" t="str">
        <f>+O1268</f>
        <v>CONSULTORIO TB</v>
      </c>
      <c r="P1280" s="129"/>
      <c r="Q1280" s="35"/>
      <c r="R1280" s="35"/>
      <c r="S1280" s="35"/>
      <c r="T1280" s="35"/>
      <c r="U1280" s="35"/>
      <c r="V1280" s="35"/>
      <c r="W1280" s="196">
        <v>35000</v>
      </c>
      <c r="X1280" s="197">
        <f t="shared" si="169"/>
        <v>35000</v>
      </c>
    </row>
    <row r="1281" spans="3:24" s="273" customFormat="1">
      <c r="C1281" s="235" t="s">
        <v>5081</v>
      </c>
      <c r="D1281" s="236" t="str">
        <f t="shared" si="176"/>
        <v>4.1.1.4.01</v>
      </c>
      <c r="E1281" s="238" t="str">
        <f t="shared" ref="E1281" si="177">+E1257</f>
        <v>CAMA</v>
      </c>
      <c r="F1281" s="238"/>
      <c r="G1281" s="238"/>
      <c r="H1281" s="238"/>
      <c r="I1281" s="238"/>
      <c r="J1281" s="317" t="s">
        <v>1150</v>
      </c>
      <c r="K1281" s="238" t="str">
        <f t="shared" si="164"/>
        <v>NUEVO</v>
      </c>
      <c r="L1281" s="238">
        <v>1</v>
      </c>
      <c r="M1281" s="238"/>
      <c r="N1281" s="238"/>
      <c r="O1281" s="238" t="str">
        <f t="shared" ref="O1281" si="178">+O1269</f>
        <v>CONSULTORIO TB</v>
      </c>
      <c r="P1281" s="288"/>
      <c r="Q1281" s="234"/>
      <c r="R1281" s="234"/>
      <c r="S1281" s="234"/>
      <c r="T1281" s="234"/>
      <c r="U1281" s="234"/>
      <c r="V1281" s="234"/>
      <c r="W1281" s="239">
        <v>13000</v>
      </c>
      <c r="X1281" s="240">
        <f t="shared" ref="X1281:X1316" si="179">+W1281</f>
        <v>13000</v>
      </c>
    </row>
    <row r="1282" spans="3:24">
      <c r="C1282" s="38" t="s">
        <v>5091</v>
      </c>
      <c r="D1282" s="36" t="str">
        <f t="shared" si="176"/>
        <v>4.1.1.4.01</v>
      </c>
      <c r="E1282" s="34" t="s">
        <v>917</v>
      </c>
      <c r="F1282" s="34" t="s">
        <v>5084</v>
      </c>
      <c r="G1282" s="36"/>
      <c r="H1282" s="212"/>
      <c r="I1282" s="34"/>
      <c r="J1282" s="317" t="str">
        <f>+J1281</f>
        <v>AZUL</v>
      </c>
      <c r="K1282" s="34"/>
      <c r="L1282" s="34">
        <v>1</v>
      </c>
      <c r="M1282" s="34"/>
      <c r="N1282" s="34"/>
      <c r="O1282" s="34" t="s">
        <v>5082</v>
      </c>
      <c r="P1282" s="34"/>
      <c r="Q1282" s="34"/>
      <c r="R1282" s="34"/>
      <c r="S1282" s="34" t="s">
        <v>5082</v>
      </c>
      <c r="T1282" s="35"/>
      <c r="U1282" s="35"/>
      <c r="V1282" s="35"/>
      <c r="W1282" s="196">
        <v>6000</v>
      </c>
      <c r="X1282" s="197">
        <f t="shared" si="179"/>
        <v>6000</v>
      </c>
    </row>
    <row r="1283" spans="3:24">
      <c r="C1283" s="38" t="s">
        <v>5092</v>
      </c>
      <c r="D1283" s="36" t="str">
        <f t="shared" si="176"/>
        <v>4.1.1.4.01</v>
      </c>
      <c r="E1283" s="34" t="s">
        <v>663</v>
      </c>
      <c r="F1283" s="34" t="s">
        <v>5085</v>
      </c>
      <c r="G1283" s="36"/>
      <c r="H1283" s="212"/>
      <c r="I1283" s="34"/>
      <c r="J1283" s="317" t="str">
        <f t="shared" ref="J1283" si="180">+J1282</f>
        <v>AZUL</v>
      </c>
      <c r="K1283" s="34"/>
      <c r="L1283" s="34">
        <v>1</v>
      </c>
      <c r="M1283" s="34"/>
      <c r="N1283" s="34"/>
      <c r="O1283" s="34" t="s">
        <v>5082</v>
      </c>
      <c r="P1283" s="34"/>
      <c r="Q1283" s="34"/>
      <c r="R1283" s="34"/>
      <c r="S1283" s="34" t="s">
        <v>5082</v>
      </c>
      <c r="T1283" s="35"/>
      <c r="U1283" s="35"/>
      <c r="V1283" s="35"/>
      <c r="W1283" s="196">
        <v>12000</v>
      </c>
      <c r="X1283" s="197">
        <f t="shared" si="179"/>
        <v>12000</v>
      </c>
    </row>
    <row r="1284" spans="3:24">
      <c r="C1284" s="38" t="s">
        <v>5093</v>
      </c>
      <c r="D1284" s="36" t="str">
        <f t="shared" si="176"/>
        <v>4.1.1.4.01</v>
      </c>
      <c r="E1284" s="34" t="s">
        <v>4339</v>
      </c>
      <c r="F1284" s="34"/>
      <c r="G1284" s="36"/>
      <c r="H1284" s="212"/>
      <c r="I1284" s="34"/>
      <c r="J1284" s="317" t="s">
        <v>402</v>
      </c>
      <c r="K1284" s="34"/>
      <c r="L1284" s="34">
        <v>1</v>
      </c>
      <c r="M1284" s="34"/>
      <c r="N1284" s="34"/>
      <c r="O1284" s="34" t="s">
        <v>5082</v>
      </c>
      <c r="P1284" s="34"/>
      <c r="Q1284" s="34"/>
      <c r="R1284" s="34"/>
      <c r="S1284" s="34" t="s">
        <v>5082</v>
      </c>
      <c r="T1284" s="35"/>
      <c r="U1284" s="35"/>
      <c r="V1284" s="35"/>
      <c r="W1284" s="196">
        <v>10000</v>
      </c>
      <c r="X1284" s="197">
        <f t="shared" si="179"/>
        <v>10000</v>
      </c>
    </row>
    <row r="1285" spans="3:24">
      <c r="C1285" s="38" t="s">
        <v>5094</v>
      </c>
      <c r="D1285" s="36" t="str">
        <f t="shared" si="176"/>
        <v>4.1.1.4.01</v>
      </c>
      <c r="E1285" s="34" t="s">
        <v>5058</v>
      </c>
      <c r="F1285" s="34"/>
      <c r="G1285" s="36"/>
      <c r="H1285" s="212"/>
      <c r="I1285" s="34"/>
      <c r="J1285" s="317" t="s">
        <v>402</v>
      </c>
      <c r="K1285" s="34"/>
      <c r="L1285" s="34">
        <v>1</v>
      </c>
      <c r="M1285" s="34"/>
      <c r="N1285" s="34"/>
      <c r="O1285" s="34" t="s">
        <v>5082</v>
      </c>
      <c r="P1285" s="34"/>
      <c r="Q1285" s="34"/>
      <c r="R1285" s="34"/>
      <c r="S1285" s="34" t="s">
        <v>5082</v>
      </c>
      <c r="T1285" s="35"/>
      <c r="U1285" s="35"/>
      <c r="V1285" s="35"/>
      <c r="W1285" s="196">
        <v>13000</v>
      </c>
      <c r="X1285" s="197">
        <f t="shared" si="179"/>
        <v>13000</v>
      </c>
    </row>
    <row r="1286" spans="3:24">
      <c r="C1286" s="38" t="s">
        <v>5095</v>
      </c>
      <c r="D1286" s="36" t="str">
        <f t="shared" si="176"/>
        <v>4.1.1.4.01</v>
      </c>
      <c r="E1286" s="34" t="s">
        <v>4339</v>
      </c>
      <c r="F1286" s="34"/>
      <c r="G1286" s="36"/>
      <c r="H1286" s="212"/>
      <c r="I1286" s="34"/>
      <c r="J1286" s="317" t="s">
        <v>388</v>
      </c>
      <c r="K1286" s="34"/>
      <c r="L1286" s="34">
        <v>1</v>
      </c>
      <c r="M1286" s="34"/>
      <c r="N1286" s="34"/>
      <c r="O1286" s="34" t="s">
        <v>5082</v>
      </c>
      <c r="P1286" s="34"/>
      <c r="Q1286" s="34"/>
      <c r="R1286" s="34"/>
      <c r="S1286" s="34" t="s">
        <v>5082</v>
      </c>
      <c r="T1286" s="35"/>
      <c r="U1286" s="35"/>
      <c r="V1286" s="35"/>
      <c r="W1286" s="196">
        <v>2000</v>
      </c>
      <c r="X1286" s="197">
        <f t="shared" si="179"/>
        <v>2000</v>
      </c>
    </row>
    <row r="1287" spans="3:24">
      <c r="C1287" s="38" t="s">
        <v>5096</v>
      </c>
      <c r="D1287" s="36" t="str">
        <f t="shared" si="176"/>
        <v>4.1.1.4.01</v>
      </c>
      <c r="E1287" s="34" t="s">
        <v>5058</v>
      </c>
      <c r="F1287" s="34"/>
      <c r="G1287" s="36"/>
      <c r="H1287" s="212"/>
      <c r="I1287" s="34"/>
      <c r="J1287" s="317" t="str">
        <f>+J1286</f>
        <v>Blanco</v>
      </c>
      <c r="K1287" s="34"/>
      <c r="L1287" s="34">
        <v>1</v>
      </c>
      <c r="M1287" s="34"/>
      <c r="N1287" s="34"/>
      <c r="O1287" s="34" t="s">
        <v>5082</v>
      </c>
      <c r="P1287" s="34"/>
      <c r="Q1287" s="34"/>
      <c r="R1287" s="34"/>
      <c r="S1287" s="34" t="s">
        <v>5082</v>
      </c>
      <c r="T1287" s="35"/>
      <c r="U1287" s="35"/>
      <c r="V1287" s="35"/>
      <c r="W1287" s="196">
        <v>13000</v>
      </c>
      <c r="X1287" s="197">
        <f t="shared" si="179"/>
        <v>13000</v>
      </c>
    </row>
    <row r="1288" spans="3:24">
      <c r="C1288" s="38" t="s">
        <v>5097</v>
      </c>
      <c r="D1288" s="36" t="str">
        <f t="shared" si="176"/>
        <v>4.1.1.4.01</v>
      </c>
      <c r="E1288" s="34" t="s">
        <v>1243</v>
      </c>
      <c r="F1288" s="34"/>
      <c r="G1288" s="36"/>
      <c r="H1288" s="212"/>
      <c r="I1288" s="34"/>
      <c r="J1288" s="317" t="s">
        <v>402</v>
      </c>
      <c r="K1288" s="34"/>
      <c r="L1288" s="34">
        <v>1</v>
      </c>
      <c r="M1288" s="34"/>
      <c r="N1288" s="34"/>
      <c r="O1288" s="34" t="s">
        <v>5082</v>
      </c>
      <c r="P1288" s="34"/>
      <c r="Q1288" s="34"/>
      <c r="R1288" s="34"/>
      <c r="S1288" s="34" t="s">
        <v>5082</v>
      </c>
      <c r="T1288" s="35"/>
      <c r="U1288" s="35"/>
      <c r="V1288" s="35"/>
      <c r="W1288" s="196">
        <v>2000</v>
      </c>
      <c r="X1288" s="197">
        <f t="shared" si="179"/>
        <v>2000</v>
      </c>
    </row>
    <row r="1289" spans="3:24">
      <c r="C1289" s="38" t="s">
        <v>5098</v>
      </c>
      <c r="D1289" s="36" t="str">
        <f t="shared" si="176"/>
        <v>4.1.1.4.01</v>
      </c>
      <c r="E1289" s="34" t="s">
        <v>1332</v>
      </c>
      <c r="F1289" s="34"/>
      <c r="G1289" s="36"/>
      <c r="H1289" s="212"/>
      <c r="I1289" s="34"/>
      <c r="J1289" s="317" t="s">
        <v>402</v>
      </c>
      <c r="K1289" s="34"/>
      <c r="L1289" s="34">
        <v>1</v>
      </c>
      <c r="M1289" s="34"/>
      <c r="N1289" s="34"/>
      <c r="O1289" s="34" t="s">
        <v>5082</v>
      </c>
      <c r="P1289" s="34"/>
      <c r="Q1289" s="34"/>
      <c r="R1289" s="34"/>
      <c r="S1289" s="34" t="s">
        <v>5082</v>
      </c>
      <c r="T1289" s="35"/>
      <c r="U1289" s="35"/>
      <c r="V1289" s="35"/>
      <c r="W1289" s="196">
        <v>5000</v>
      </c>
      <c r="X1289" s="197">
        <f t="shared" si="179"/>
        <v>5000</v>
      </c>
    </row>
    <row r="1290" spans="3:24">
      <c r="C1290" s="38" t="s">
        <v>5099</v>
      </c>
      <c r="D1290" s="36" t="str">
        <f t="shared" si="176"/>
        <v>4.1.1.4.01</v>
      </c>
      <c r="E1290" s="34" t="s">
        <v>1290</v>
      </c>
      <c r="F1290" s="34"/>
      <c r="G1290" s="36"/>
      <c r="H1290" s="212"/>
      <c r="I1290" s="34"/>
      <c r="J1290" s="317" t="s">
        <v>402</v>
      </c>
      <c r="K1290" s="34"/>
      <c r="L1290" s="34">
        <v>1</v>
      </c>
      <c r="M1290" s="34"/>
      <c r="N1290" s="34"/>
      <c r="O1290" s="34" t="s">
        <v>5082</v>
      </c>
      <c r="P1290" s="34"/>
      <c r="Q1290" s="34"/>
      <c r="R1290" s="34"/>
      <c r="S1290" s="34" t="s">
        <v>5082</v>
      </c>
      <c r="T1290" s="35"/>
      <c r="U1290" s="35"/>
      <c r="V1290" s="35"/>
      <c r="W1290" s="196">
        <v>3000</v>
      </c>
      <c r="X1290" s="197">
        <f t="shared" si="179"/>
        <v>3000</v>
      </c>
    </row>
    <row r="1291" spans="3:24">
      <c r="C1291" s="38" t="s">
        <v>5100</v>
      </c>
      <c r="D1291" s="36" t="str">
        <f t="shared" si="176"/>
        <v>4.1.1.4.01</v>
      </c>
      <c r="E1291" s="34" t="s">
        <v>1243</v>
      </c>
      <c r="F1291" s="34"/>
      <c r="G1291" s="36"/>
      <c r="H1291" s="212"/>
      <c r="I1291" s="34"/>
      <c r="J1291" s="317" t="s">
        <v>402</v>
      </c>
      <c r="K1291" s="34"/>
      <c r="L1291" s="34">
        <v>1</v>
      </c>
      <c r="M1291" s="34"/>
      <c r="N1291" s="34"/>
      <c r="O1291" s="34" t="s">
        <v>5082</v>
      </c>
      <c r="P1291" s="34"/>
      <c r="Q1291" s="34"/>
      <c r="R1291" s="34"/>
      <c r="S1291" s="34" t="s">
        <v>5082</v>
      </c>
      <c r="T1291" s="35"/>
      <c r="U1291" s="35"/>
      <c r="V1291" s="35"/>
      <c r="W1291" s="196">
        <v>5000</v>
      </c>
      <c r="X1291" s="197">
        <f t="shared" si="179"/>
        <v>5000</v>
      </c>
    </row>
    <row r="1292" spans="3:24">
      <c r="C1292" s="38" t="s">
        <v>5101</v>
      </c>
      <c r="D1292" s="36" t="str">
        <f t="shared" si="176"/>
        <v>4.1.1.4.01</v>
      </c>
      <c r="E1292" s="34" t="s">
        <v>1332</v>
      </c>
      <c r="F1292" s="34"/>
      <c r="G1292" s="36"/>
      <c r="H1292" s="212"/>
      <c r="I1292" s="34"/>
      <c r="J1292" s="317" t="s">
        <v>1134</v>
      </c>
      <c r="K1292" s="34"/>
      <c r="L1292" s="34">
        <v>1</v>
      </c>
      <c r="M1292" s="34"/>
      <c r="N1292" s="34"/>
      <c r="O1292" s="34" t="s">
        <v>5082</v>
      </c>
      <c r="P1292" s="34"/>
      <c r="Q1292" s="34"/>
      <c r="R1292" s="34"/>
      <c r="S1292" s="34" t="s">
        <v>5082</v>
      </c>
      <c r="T1292" s="35"/>
      <c r="U1292" s="35"/>
      <c r="V1292" s="35"/>
      <c r="W1292" s="196">
        <v>3000</v>
      </c>
      <c r="X1292" s="197">
        <f t="shared" si="179"/>
        <v>3000</v>
      </c>
    </row>
    <row r="1293" spans="3:24">
      <c r="C1293" s="38" t="s">
        <v>5102</v>
      </c>
      <c r="D1293" s="36" t="str">
        <f t="shared" si="176"/>
        <v>4.1.1.4.01</v>
      </c>
      <c r="E1293" s="34" t="s">
        <v>1290</v>
      </c>
      <c r="F1293" s="34"/>
      <c r="G1293" s="36"/>
      <c r="H1293" s="212"/>
      <c r="I1293" s="34"/>
      <c r="J1293" s="317" t="s">
        <v>1134</v>
      </c>
      <c r="K1293" s="34"/>
      <c r="L1293" s="34">
        <v>1</v>
      </c>
      <c r="M1293" s="34"/>
      <c r="N1293" s="34"/>
      <c r="O1293" s="34" t="s">
        <v>5082</v>
      </c>
      <c r="P1293" s="34"/>
      <c r="Q1293" s="34"/>
      <c r="R1293" s="34"/>
      <c r="S1293" s="34" t="s">
        <v>5082</v>
      </c>
      <c r="T1293" s="35"/>
      <c r="U1293" s="35"/>
      <c r="V1293" s="35"/>
      <c r="W1293" s="196">
        <v>3000</v>
      </c>
      <c r="X1293" s="197">
        <f t="shared" si="179"/>
        <v>3000</v>
      </c>
    </row>
    <row r="1294" spans="3:24">
      <c r="C1294" s="38" t="s">
        <v>5103</v>
      </c>
      <c r="D1294" s="36" t="str">
        <f t="shared" si="176"/>
        <v>4.1.1.4.01</v>
      </c>
      <c r="E1294" s="34" t="s">
        <v>4843</v>
      </c>
      <c r="F1294" s="34"/>
      <c r="G1294" s="36"/>
      <c r="H1294" s="212"/>
      <c r="I1294" s="34"/>
      <c r="J1294" s="317" t="s">
        <v>402</v>
      </c>
      <c r="K1294" s="34"/>
      <c r="L1294" s="34">
        <v>1</v>
      </c>
      <c r="M1294" s="34"/>
      <c r="N1294" s="34"/>
      <c r="O1294" s="34" t="s">
        <v>5082</v>
      </c>
      <c r="P1294" s="34"/>
      <c r="Q1294" s="34"/>
      <c r="R1294" s="34"/>
      <c r="S1294" s="34" t="s">
        <v>5082</v>
      </c>
      <c r="T1294" s="35"/>
      <c r="U1294" s="35"/>
      <c r="V1294" s="35"/>
      <c r="W1294" s="196">
        <v>3000</v>
      </c>
      <c r="X1294" s="197">
        <f t="shared" si="179"/>
        <v>3000</v>
      </c>
    </row>
    <row r="1295" spans="3:24">
      <c r="C1295" s="38" t="s">
        <v>5104</v>
      </c>
      <c r="D1295" s="36" t="str">
        <f t="shared" si="176"/>
        <v>4.1.1.4.01</v>
      </c>
      <c r="E1295" s="34" t="s">
        <v>5086</v>
      </c>
      <c r="F1295" s="34"/>
      <c r="G1295" s="36"/>
      <c r="H1295" s="212"/>
      <c r="I1295" s="34"/>
      <c r="J1295" s="317" t="s">
        <v>402</v>
      </c>
      <c r="K1295" s="34"/>
      <c r="L1295" s="34">
        <v>1</v>
      </c>
      <c r="M1295" s="34"/>
      <c r="N1295" s="34"/>
      <c r="O1295" s="34" t="s">
        <v>5082</v>
      </c>
      <c r="P1295" s="34"/>
      <c r="Q1295" s="34"/>
      <c r="R1295" s="34"/>
      <c r="S1295" s="34" t="s">
        <v>5082</v>
      </c>
      <c r="T1295" s="35"/>
      <c r="U1295" s="35"/>
      <c r="V1295" s="35"/>
      <c r="W1295" s="196">
        <v>3500</v>
      </c>
      <c r="X1295" s="197">
        <f t="shared" si="179"/>
        <v>3500</v>
      </c>
    </row>
    <row r="1296" spans="3:24">
      <c r="C1296" s="38" t="s">
        <v>5105</v>
      </c>
      <c r="D1296" s="36" t="str">
        <f t="shared" si="176"/>
        <v>4.1.1.4.01</v>
      </c>
      <c r="E1296" s="34" t="s">
        <v>5087</v>
      </c>
      <c r="F1296" s="34"/>
      <c r="G1296" s="36"/>
      <c r="H1296" s="212"/>
      <c r="I1296" s="34"/>
      <c r="J1296" s="317" t="s">
        <v>402</v>
      </c>
      <c r="K1296" s="34"/>
      <c r="L1296" s="34">
        <v>1</v>
      </c>
      <c r="M1296" s="34"/>
      <c r="N1296" s="34"/>
      <c r="O1296" s="34" t="s">
        <v>5082</v>
      </c>
      <c r="P1296" s="34"/>
      <c r="Q1296" s="34"/>
      <c r="R1296" s="34"/>
      <c r="S1296" s="34" t="s">
        <v>5082</v>
      </c>
      <c r="T1296" s="35"/>
      <c r="U1296" s="35"/>
      <c r="V1296" s="35"/>
      <c r="W1296" s="196">
        <v>2500</v>
      </c>
      <c r="X1296" s="197">
        <f t="shared" si="179"/>
        <v>2500</v>
      </c>
    </row>
    <row r="1297" spans="3:24">
      <c r="C1297" s="38" t="s">
        <v>5106</v>
      </c>
      <c r="D1297" s="36" t="str">
        <f t="shared" si="176"/>
        <v>4.1.1.4.01</v>
      </c>
      <c r="E1297" s="34" t="s">
        <v>5065</v>
      </c>
      <c r="F1297" s="34"/>
      <c r="G1297" s="36"/>
      <c r="H1297" s="212"/>
      <c r="I1297" s="34"/>
      <c r="J1297" s="317" t="s">
        <v>402</v>
      </c>
      <c r="K1297" s="34"/>
      <c r="L1297" s="34">
        <v>1</v>
      </c>
      <c r="M1297" s="34"/>
      <c r="N1297" s="34"/>
      <c r="O1297" s="34" t="s">
        <v>5082</v>
      </c>
      <c r="P1297" s="34"/>
      <c r="Q1297" s="34"/>
      <c r="R1297" s="34"/>
      <c r="S1297" s="34" t="s">
        <v>5082</v>
      </c>
      <c r="T1297" s="35"/>
      <c r="U1297" s="35"/>
      <c r="V1297" s="35"/>
      <c r="W1297" s="196">
        <v>4000</v>
      </c>
      <c r="X1297" s="197">
        <f t="shared" si="179"/>
        <v>4000</v>
      </c>
    </row>
    <row r="1298" spans="3:24">
      <c r="C1298" s="38" t="s">
        <v>5107</v>
      </c>
      <c r="D1298" s="36" t="str">
        <f t="shared" si="176"/>
        <v>4.1.1.4.01</v>
      </c>
      <c r="E1298" s="34" t="str">
        <f>+E1294</f>
        <v>SILLA DE ESPERA</v>
      </c>
      <c r="F1298" s="34"/>
      <c r="G1298" s="36"/>
      <c r="H1298" s="212"/>
      <c r="I1298" s="34"/>
      <c r="J1298" s="317" t="s">
        <v>1134</v>
      </c>
      <c r="K1298" s="34"/>
      <c r="L1298" s="34">
        <v>1</v>
      </c>
      <c r="M1298" s="34"/>
      <c r="N1298" s="34"/>
      <c r="O1298" s="34" t="s">
        <v>5082</v>
      </c>
      <c r="P1298" s="34"/>
      <c r="Q1298" s="34"/>
      <c r="R1298" s="34"/>
      <c r="S1298" s="34" t="s">
        <v>5082</v>
      </c>
      <c r="T1298" s="35"/>
      <c r="U1298" s="35"/>
      <c r="V1298" s="35"/>
      <c r="W1298" s="196">
        <v>3000</v>
      </c>
      <c r="X1298" s="197">
        <f t="shared" si="179"/>
        <v>3000</v>
      </c>
    </row>
    <row r="1299" spans="3:24">
      <c r="C1299" s="38" t="s">
        <v>5108</v>
      </c>
      <c r="D1299" s="36" t="str">
        <f t="shared" si="176"/>
        <v>4.1.1.4.01</v>
      </c>
      <c r="E1299" s="34" t="str">
        <f>+E1298</f>
        <v>SILLA DE ESPERA</v>
      </c>
      <c r="F1299" s="34"/>
      <c r="G1299" s="36"/>
      <c r="H1299" s="212"/>
      <c r="I1299" s="34"/>
      <c r="J1299" s="317" t="s">
        <v>1134</v>
      </c>
      <c r="K1299" s="34"/>
      <c r="L1299" s="34">
        <v>1</v>
      </c>
      <c r="M1299" s="34"/>
      <c r="N1299" s="34"/>
      <c r="O1299" s="34" t="s">
        <v>5082</v>
      </c>
      <c r="P1299" s="34"/>
      <c r="Q1299" s="34"/>
      <c r="R1299" s="34"/>
      <c r="S1299" s="34" t="s">
        <v>5082</v>
      </c>
      <c r="T1299" s="35"/>
      <c r="U1299" s="35"/>
      <c r="V1299" s="35"/>
      <c r="W1299" s="196">
        <v>3000</v>
      </c>
      <c r="X1299" s="197">
        <f t="shared" si="179"/>
        <v>3000</v>
      </c>
    </row>
    <row r="1300" spans="3:24">
      <c r="C1300" s="38" t="s">
        <v>5109</v>
      </c>
      <c r="D1300" s="36" t="str">
        <f t="shared" si="176"/>
        <v>4.1.1.4.01</v>
      </c>
      <c r="E1300" s="34" t="str">
        <f>+E1299</f>
        <v>SILLA DE ESPERA</v>
      </c>
      <c r="F1300" s="34"/>
      <c r="G1300" s="36"/>
      <c r="H1300" s="212"/>
      <c r="I1300" s="34"/>
      <c r="J1300" s="317" t="s">
        <v>1150</v>
      </c>
      <c r="K1300" s="34"/>
      <c r="L1300" s="34">
        <v>1</v>
      </c>
      <c r="M1300" s="34"/>
      <c r="N1300" s="34"/>
      <c r="O1300" s="34" t="s">
        <v>5082</v>
      </c>
      <c r="P1300" s="34"/>
      <c r="Q1300" s="34"/>
      <c r="R1300" s="34"/>
      <c r="S1300" s="34" t="s">
        <v>5082</v>
      </c>
      <c r="T1300" s="35"/>
      <c r="U1300" s="35"/>
      <c r="V1300" s="35"/>
      <c r="W1300" s="196">
        <v>3000</v>
      </c>
      <c r="X1300" s="197">
        <f t="shared" si="179"/>
        <v>3000</v>
      </c>
    </row>
    <row r="1301" spans="3:24">
      <c r="C1301" s="38" t="s">
        <v>5110</v>
      </c>
      <c r="D1301" s="36" t="str">
        <f t="shared" si="176"/>
        <v>4.1.1.4.01</v>
      </c>
      <c r="E1301" s="34" t="s">
        <v>5088</v>
      </c>
      <c r="F1301" s="38"/>
      <c r="G1301" s="36"/>
      <c r="H1301" s="212"/>
      <c r="I1301" s="34"/>
      <c r="J1301" s="317" t="str">
        <f>+J1300</f>
        <v>AZUL</v>
      </c>
      <c r="K1301" s="34"/>
      <c r="L1301" s="34">
        <v>1</v>
      </c>
      <c r="M1301" s="34"/>
      <c r="N1301" s="34"/>
      <c r="O1301" s="34" t="s">
        <v>1167</v>
      </c>
      <c r="P1301" s="34"/>
      <c r="Q1301" s="34"/>
      <c r="R1301" s="34"/>
      <c r="S1301" s="34" t="s">
        <v>5082</v>
      </c>
      <c r="T1301" s="35"/>
      <c r="U1301" s="35"/>
      <c r="V1301" s="35"/>
      <c r="W1301" s="196">
        <v>6000</v>
      </c>
      <c r="X1301" s="197">
        <f t="shared" si="179"/>
        <v>6000</v>
      </c>
    </row>
    <row r="1302" spans="3:24">
      <c r="C1302" s="38" t="s">
        <v>5111</v>
      </c>
      <c r="D1302" s="36" t="str">
        <f t="shared" si="176"/>
        <v>4.1.1.4.01</v>
      </c>
      <c r="E1302" s="34" t="s">
        <v>5089</v>
      </c>
      <c r="F1302" s="34"/>
      <c r="G1302" s="34"/>
      <c r="H1302" s="34"/>
      <c r="I1302" s="34"/>
      <c r="J1302" s="317" t="str">
        <f t="shared" ref="J1302" si="181">+J1301</f>
        <v>AZUL</v>
      </c>
      <c r="K1302" s="34"/>
      <c r="L1302" s="34">
        <v>1</v>
      </c>
      <c r="M1302" s="34"/>
      <c r="N1302" s="34"/>
      <c r="O1302" s="34" t="s">
        <v>938</v>
      </c>
      <c r="P1302" s="129"/>
      <c r="Q1302" s="35"/>
      <c r="R1302" s="35"/>
      <c r="S1302" s="35"/>
      <c r="T1302" s="35"/>
      <c r="U1302" s="35"/>
      <c r="V1302" s="35"/>
      <c r="W1302" s="196">
        <v>5000</v>
      </c>
      <c r="X1302" s="197">
        <f t="shared" si="179"/>
        <v>5000</v>
      </c>
    </row>
    <row r="1303" spans="3:24">
      <c r="C1303" s="38" t="s">
        <v>5112</v>
      </c>
      <c r="D1303" s="36" t="str">
        <f t="shared" si="176"/>
        <v>4.1.1.4.01</v>
      </c>
      <c r="E1303" s="34" t="s">
        <v>1709</v>
      </c>
      <c r="F1303" s="34"/>
      <c r="G1303" s="34"/>
      <c r="H1303" s="34"/>
      <c r="I1303" s="34"/>
      <c r="J1303" s="317" t="s">
        <v>402</v>
      </c>
      <c r="K1303" s="34"/>
      <c r="L1303" s="34">
        <v>1</v>
      </c>
      <c r="M1303" s="34"/>
      <c r="N1303" s="34"/>
      <c r="O1303" s="34" t="s">
        <v>5090</v>
      </c>
      <c r="P1303" s="129"/>
      <c r="Q1303" s="35"/>
      <c r="R1303" s="35"/>
      <c r="S1303" s="35"/>
      <c r="T1303" s="35"/>
      <c r="U1303" s="35"/>
      <c r="V1303" s="35"/>
      <c r="W1303" s="196">
        <v>5000</v>
      </c>
      <c r="X1303" s="197">
        <f t="shared" si="179"/>
        <v>5000</v>
      </c>
    </row>
    <row r="1304" spans="3:24">
      <c r="C1304" s="38" t="s">
        <v>5113</v>
      </c>
      <c r="D1304" s="36" t="str">
        <f t="shared" si="176"/>
        <v>4.1.1.4.01</v>
      </c>
      <c r="E1304" s="34" t="s">
        <v>4157</v>
      </c>
      <c r="F1304" s="34"/>
      <c r="G1304" s="34"/>
      <c r="H1304" s="34"/>
      <c r="I1304" s="34"/>
      <c r="J1304" s="317" t="s">
        <v>402</v>
      </c>
      <c r="K1304" s="34"/>
      <c r="L1304" s="34">
        <v>1</v>
      </c>
      <c r="M1304" s="34"/>
      <c r="N1304" s="34"/>
      <c r="O1304" s="34" t="s">
        <v>5090</v>
      </c>
      <c r="P1304" s="129"/>
      <c r="Q1304" s="35"/>
      <c r="R1304" s="35"/>
      <c r="S1304" s="35"/>
      <c r="T1304" s="35"/>
      <c r="U1304" s="35"/>
      <c r="V1304" s="35"/>
      <c r="W1304" s="196">
        <v>2500</v>
      </c>
      <c r="X1304" s="197">
        <f t="shared" si="179"/>
        <v>2500</v>
      </c>
    </row>
    <row r="1305" spans="3:24">
      <c r="C1305" s="38" t="s">
        <v>5114</v>
      </c>
      <c r="D1305" s="36" t="str">
        <f t="shared" si="176"/>
        <v>4.1.1.4.01</v>
      </c>
      <c r="E1305" s="34" t="s">
        <v>4339</v>
      </c>
      <c r="F1305" s="34"/>
      <c r="G1305" s="34"/>
      <c r="H1305" s="34"/>
      <c r="I1305" s="34"/>
      <c r="J1305" s="317" t="s">
        <v>388</v>
      </c>
      <c r="K1305" s="34"/>
      <c r="L1305" s="34">
        <v>1</v>
      </c>
      <c r="M1305" s="34"/>
      <c r="N1305" s="34"/>
      <c r="O1305" s="34" t="s">
        <v>5090</v>
      </c>
      <c r="P1305" s="129"/>
      <c r="Q1305" s="35"/>
      <c r="R1305" s="35"/>
      <c r="S1305" s="35"/>
      <c r="T1305" s="35"/>
      <c r="U1305" s="35"/>
      <c r="V1305" s="35"/>
      <c r="W1305" s="196">
        <f>+W1287</f>
        <v>13000</v>
      </c>
      <c r="X1305" s="197">
        <f t="shared" si="179"/>
        <v>13000</v>
      </c>
    </row>
    <row r="1306" spans="3:24">
      <c r="C1306" s="38" t="s">
        <v>5115</v>
      </c>
      <c r="D1306" s="36" t="str">
        <f t="shared" si="176"/>
        <v>4.1.1.4.01</v>
      </c>
      <c r="E1306" s="34" t="s">
        <v>5058</v>
      </c>
      <c r="F1306" s="34"/>
      <c r="G1306" s="34"/>
      <c r="H1306" s="34"/>
      <c r="I1306" s="34"/>
      <c r="J1306" s="317" t="str">
        <f>+J1305</f>
        <v>Blanco</v>
      </c>
      <c r="K1306" s="34"/>
      <c r="L1306" s="34">
        <v>1</v>
      </c>
      <c r="M1306" s="34"/>
      <c r="N1306" s="34"/>
      <c r="O1306" s="34" t="s">
        <v>5090</v>
      </c>
      <c r="P1306" s="129"/>
      <c r="Q1306" s="35"/>
      <c r="R1306" s="35"/>
      <c r="S1306" s="35"/>
      <c r="T1306" s="35"/>
      <c r="U1306" s="35"/>
      <c r="V1306" s="35"/>
      <c r="W1306" s="196">
        <f>+W1288</f>
        <v>2000</v>
      </c>
      <c r="X1306" s="197">
        <f t="shared" si="179"/>
        <v>2000</v>
      </c>
    </row>
    <row r="1307" spans="3:24">
      <c r="C1307" s="38" t="s">
        <v>5116</v>
      </c>
      <c r="D1307" s="36" t="str">
        <f t="shared" si="176"/>
        <v>4.1.1.4.01</v>
      </c>
      <c r="E1307" s="34" t="s">
        <v>1290</v>
      </c>
      <c r="F1307" s="34"/>
      <c r="G1307" s="34"/>
      <c r="H1307" s="34"/>
      <c r="I1307" s="34"/>
      <c r="J1307" s="317" t="s">
        <v>402</v>
      </c>
      <c r="K1307" s="34"/>
      <c r="L1307" s="34">
        <v>1</v>
      </c>
      <c r="M1307" s="34"/>
      <c r="N1307" s="34"/>
      <c r="O1307" s="34" t="s">
        <v>5090</v>
      </c>
      <c r="P1307" s="129"/>
      <c r="Q1307" s="35"/>
      <c r="R1307" s="35"/>
      <c r="S1307" s="35"/>
      <c r="T1307" s="35"/>
      <c r="U1307" s="35"/>
      <c r="V1307" s="35"/>
      <c r="W1307" s="196">
        <v>5000</v>
      </c>
      <c r="X1307" s="197">
        <f t="shared" si="179"/>
        <v>5000</v>
      </c>
    </row>
    <row r="1308" spans="3:24">
      <c r="C1308" s="38" t="s">
        <v>5117</v>
      </c>
      <c r="D1308" s="36" t="str">
        <f t="shared" si="176"/>
        <v>4.1.1.4.01</v>
      </c>
      <c r="E1308" s="34" t="s">
        <v>1243</v>
      </c>
      <c r="F1308" s="34"/>
      <c r="G1308" s="34"/>
      <c r="H1308" s="34"/>
      <c r="I1308" s="34"/>
      <c r="J1308" s="317" t="s">
        <v>402</v>
      </c>
      <c r="K1308" s="34"/>
      <c r="L1308" s="34">
        <v>1</v>
      </c>
      <c r="M1308" s="34"/>
      <c r="N1308" s="34"/>
      <c r="O1308" s="34" t="s">
        <v>5090</v>
      </c>
      <c r="P1308" s="129"/>
      <c r="Q1308" s="35"/>
      <c r="R1308" s="35"/>
      <c r="S1308" s="35"/>
      <c r="T1308" s="35"/>
      <c r="U1308" s="35"/>
      <c r="V1308" s="35"/>
      <c r="W1308" s="196">
        <v>5000</v>
      </c>
      <c r="X1308" s="197">
        <f t="shared" si="179"/>
        <v>5000</v>
      </c>
    </row>
    <row r="1309" spans="3:24">
      <c r="C1309" s="38" t="s">
        <v>5118</v>
      </c>
      <c r="D1309" s="36" t="str">
        <f t="shared" si="176"/>
        <v>4.1.1.4.01</v>
      </c>
      <c r="E1309" s="34" t="s">
        <v>4339</v>
      </c>
      <c r="F1309" s="34"/>
      <c r="G1309" s="34"/>
      <c r="H1309" s="34"/>
      <c r="I1309" s="34"/>
      <c r="J1309" s="317" t="s">
        <v>402</v>
      </c>
      <c r="K1309" s="34"/>
      <c r="L1309" s="34">
        <v>1</v>
      </c>
      <c r="M1309" s="34"/>
      <c r="N1309" s="34"/>
      <c r="O1309" s="34" t="s">
        <v>5090</v>
      </c>
      <c r="P1309" s="129"/>
      <c r="Q1309" s="35"/>
      <c r="R1309" s="35"/>
      <c r="S1309" s="35"/>
      <c r="T1309" s="35"/>
      <c r="U1309" s="35"/>
      <c r="V1309" s="35"/>
      <c r="W1309" s="196">
        <f>+W1305</f>
        <v>13000</v>
      </c>
      <c r="X1309" s="197">
        <f t="shared" si="179"/>
        <v>13000</v>
      </c>
    </row>
    <row r="1310" spans="3:24">
      <c r="C1310" s="38" t="s">
        <v>5119</v>
      </c>
      <c r="D1310" s="36" t="str">
        <f t="shared" si="176"/>
        <v>4.1.1.4.01</v>
      </c>
      <c r="E1310" s="34" t="s">
        <v>5058</v>
      </c>
      <c r="F1310" s="34"/>
      <c r="G1310" s="34"/>
      <c r="H1310" s="34"/>
      <c r="I1310" s="34"/>
      <c r="J1310" s="317" t="s">
        <v>402</v>
      </c>
      <c r="K1310" s="34"/>
      <c r="L1310" s="34">
        <v>1</v>
      </c>
      <c r="M1310" s="34"/>
      <c r="N1310" s="34"/>
      <c r="O1310" s="34" t="s">
        <v>5090</v>
      </c>
      <c r="P1310" s="129"/>
      <c r="Q1310" s="35"/>
      <c r="R1310" s="35"/>
      <c r="S1310" s="35"/>
      <c r="T1310" s="35"/>
      <c r="U1310" s="35"/>
      <c r="V1310" s="35"/>
      <c r="W1310" s="196">
        <f>+W1306</f>
        <v>2000</v>
      </c>
      <c r="X1310" s="197">
        <f t="shared" si="179"/>
        <v>2000</v>
      </c>
    </row>
    <row r="1311" spans="3:24">
      <c r="C1311" s="38" t="s">
        <v>5120</v>
      </c>
      <c r="D1311" s="36" t="str">
        <f t="shared" si="176"/>
        <v>4.1.1.4.01</v>
      </c>
      <c r="E1311" s="34" t="s">
        <v>1290</v>
      </c>
      <c r="F1311" s="34"/>
      <c r="G1311" s="34"/>
      <c r="H1311" s="34"/>
      <c r="I1311" s="34"/>
      <c r="J1311" s="317" t="s">
        <v>1134</v>
      </c>
      <c r="K1311" s="34"/>
      <c r="L1311" s="34">
        <v>1</v>
      </c>
      <c r="M1311" s="34"/>
      <c r="N1311" s="34"/>
      <c r="O1311" s="34" t="s">
        <v>5090</v>
      </c>
      <c r="P1311" s="129"/>
      <c r="Q1311" s="35"/>
      <c r="R1311" s="35"/>
      <c r="S1311" s="35"/>
      <c r="T1311" s="35"/>
      <c r="U1311" s="35"/>
      <c r="V1311" s="35"/>
      <c r="W1311" s="196">
        <v>2500</v>
      </c>
      <c r="X1311" s="197">
        <f t="shared" si="179"/>
        <v>2500</v>
      </c>
    </row>
    <row r="1312" spans="3:24">
      <c r="C1312" s="38" t="s">
        <v>5121</v>
      </c>
      <c r="D1312" s="36" t="str">
        <f t="shared" si="176"/>
        <v>4.1.1.4.01</v>
      </c>
      <c r="E1312" s="34" t="str">
        <f>+E1297</f>
        <v>LOCKER</v>
      </c>
      <c r="F1312" s="34"/>
      <c r="G1312" s="34"/>
      <c r="H1312" s="34"/>
      <c r="I1312" s="34"/>
      <c r="J1312" s="317" t="s">
        <v>1134</v>
      </c>
      <c r="K1312" s="34"/>
      <c r="L1312" s="34">
        <v>1</v>
      </c>
      <c r="M1312" s="34"/>
      <c r="N1312" s="34"/>
      <c r="O1312" s="34" t="s">
        <v>5090</v>
      </c>
      <c r="P1312" s="129"/>
      <c r="Q1312" s="35"/>
      <c r="R1312" s="35"/>
      <c r="S1312" s="35"/>
      <c r="T1312" s="35"/>
      <c r="U1312" s="35"/>
      <c r="V1312" s="35"/>
      <c r="W1312" s="196">
        <v>4000</v>
      </c>
      <c r="X1312" s="197">
        <f t="shared" si="179"/>
        <v>4000</v>
      </c>
    </row>
    <row r="1313" spans="3:24">
      <c r="C1313" s="38" t="s">
        <v>5122</v>
      </c>
      <c r="D1313" s="36" t="str">
        <f t="shared" si="176"/>
        <v>4.1.1.4.01</v>
      </c>
      <c r="E1313" s="34" t="str">
        <f>+E1312</f>
        <v>LOCKER</v>
      </c>
      <c r="F1313" s="34"/>
      <c r="G1313" s="34"/>
      <c r="H1313" s="34"/>
      <c r="I1313" s="34"/>
      <c r="J1313" s="317" t="s">
        <v>402</v>
      </c>
      <c r="K1313" s="34"/>
      <c r="L1313" s="34">
        <v>1</v>
      </c>
      <c r="M1313" s="34"/>
      <c r="N1313" s="34"/>
      <c r="O1313" s="34" t="s">
        <v>5090</v>
      </c>
      <c r="P1313" s="129"/>
      <c r="Q1313" s="35"/>
      <c r="R1313" s="35"/>
      <c r="S1313" s="35"/>
      <c r="T1313" s="35"/>
      <c r="U1313" s="35"/>
      <c r="V1313" s="35"/>
      <c r="W1313" s="196">
        <v>4000</v>
      </c>
      <c r="X1313" s="197">
        <f t="shared" si="179"/>
        <v>4000</v>
      </c>
    </row>
    <row r="1314" spans="3:24">
      <c r="C1314" s="38" t="s">
        <v>5123</v>
      </c>
      <c r="D1314" s="36" t="str">
        <f t="shared" si="176"/>
        <v>4.1.1.4.01</v>
      </c>
      <c r="E1314" s="34" t="str">
        <f>+E1312</f>
        <v>LOCKER</v>
      </c>
      <c r="F1314" s="34"/>
      <c r="G1314" s="34"/>
      <c r="H1314" s="34"/>
      <c r="I1314" s="34"/>
      <c r="J1314" s="317" t="s">
        <v>402</v>
      </c>
      <c r="K1314" s="34"/>
      <c r="L1314" s="34">
        <v>1</v>
      </c>
      <c r="M1314" s="34"/>
      <c r="N1314" s="34"/>
      <c r="O1314" s="34" t="s">
        <v>5090</v>
      </c>
      <c r="P1314" s="129"/>
      <c r="Q1314" s="35"/>
      <c r="R1314" s="35"/>
      <c r="S1314" s="35"/>
      <c r="T1314" s="35"/>
      <c r="U1314" s="35"/>
      <c r="V1314" s="35"/>
      <c r="W1314" s="196">
        <v>4000</v>
      </c>
      <c r="X1314" s="197">
        <f t="shared" si="179"/>
        <v>4000</v>
      </c>
    </row>
    <row r="1315" spans="3:24">
      <c r="C1315" s="38" t="s">
        <v>5124</v>
      </c>
      <c r="D1315" s="36" t="str">
        <f t="shared" si="176"/>
        <v>4.1.1.4.01</v>
      </c>
      <c r="E1315" s="34" t="s">
        <v>1291</v>
      </c>
      <c r="F1315" s="34"/>
      <c r="G1315" s="34"/>
      <c r="H1315" s="34"/>
      <c r="I1315" s="34"/>
      <c r="J1315" s="317" t="s">
        <v>402</v>
      </c>
      <c r="K1315" s="34"/>
      <c r="L1315" s="34">
        <v>1</v>
      </c>
      <c r="M1315" s="34"/>
      <c r="N1315" s="34"/>
      <c r="O1315" s="34" t="s">
        <v>5090</v>
      </c>
      <c r="P1315" s="129"/>
      <c r="Q1315" s="35"/>
      <c r="R1315" s="35"/>
      <c r="S1315" s="35"/>
      <c r="T1315" s="35"/>
      <c r="U1315" s="35"/>
      <c r="V1315" s="35"/>
      <c r="W1315" s="196">
        <v>6000</v>
      </c>
      <c r="X1315" s="197">
        <f t="shared" si="179"/>
        <v>6000</v>
      </c>
    </row>
    <row r="1316" spans="3:24">
      <c r="C1316" s="38" t="s">
        <v>5125</v>
      </c>
      <c r="D1316" s="36" t="str">
        <f t="shared" si="176"/>
        <v>4.1.1.4.01</v>
      </c>
      <c r="E1316" s="34" t="s">
        <v>2078</v>
      </c>
      <c r="F1316" s="34" t="s">
        <v>5130</v>
      </c>
      <c r="G1316" s="34" t="s">
        <v>5131</v>
      </c>
      <c r="H1316" s="34"/>
      <c r="I1316" s="34"/>
      <c r="J1316" s="317" t="s">
        <v>402</v>
      </c>
      <c r="K1316" s="34"/>
      <c r="L1316" s="34">
        <v>1</v>
      </c>
      <c r="M1316" s="34"/>
      <c r="N1316" s="34"/>
      <c r="O1316" s="34" t="s">
        <v>5132</v>
      </c>
      <c r="P1316" s="129"/>
      <c r="Q1316" s="35"/>
      <c r="R1316" s="35"/>
      <c r="S1316" s="35"/>
      <c r="T1316" s="35"/>
      <c r="U1316" s="35"/>
      <c r="V1316" s="35"/>
      <c r="W1316" s="196">
        <v>6500</v>
      </c>
      <c r="X1316" s="197">
        <f t="shared" si="179"/>
        <v>6500</v>
      </c>
    </row>
    <row r="1317" spans="3:24">
      <c r="C1317" s="38" t="s">
        <v>5126</v>
      </c>
      <c r="D1317" s="36" t="str">
        <f t="shared" si="176"/>
        <v>4.1.1.4.01</v>
      </c>
      <c r="E1317" s="34" t="s">
        <v>1332</v>
      </c>
      <c r="F1317" s="34"/>
      <c r="G1317" s="34"/>
      <c r="H1317" s="34"/>
      <c r="I1317" s="34"/>
      <c r="J1317" s="317" t="s">
        <v>1134</v>
      </c>
      <c r="K1317" s="34"/>
      <c r="L1317" s="34">
        <v>1</v>
      </c>
      <c r="M1317" s="34"/>
      <c r="N1317" s="34"/>
      <c r="O1317" s="34" t="str">
        <f>+O1316</f>
        <v>EPIDEMILOGIA</v>
      </c>
      <c r="P1317" s="129"/>
      <c r="Q1317" s="35"/>
      <c r="R1317" s="35"/>
      <c r="S1317" s="35"/>
      <c r="T1317" s="35"/>
      <c r="U1317" s="35"/>
      <c r="V1317" s="35"/>
      <c r="W1317" s="196">
        <v>3000</v>
      </c>
      <c r="X1317" s="197">
        <f t="shared" ref="X1317:X1380" si="182">+W1317</f>
        <v>3000</v>
      </c>
    </row>
    <row r="1318" spans="3:24">
      <c r="C1318" s="38" t="s">
        <v>5127</v>
      </c>
      <c r="D1318" s="36" t="str">
        <f t="shared" si="176"/>
        <v>4.1.1.4.01</v>
      </c>
      <c r="E1318" s="34" t="s">
        <v>5133</v>
      </c>
      <c r="F1318" s="34"/>
      <c r="G1318" s="34"/>
      <c r="H1318" s="34"/>
      <c r="I1318" s="34"/>
      <c r="J1318" s="317" t="s">
        <v>1134</v>
      </c>
      <c r="K1318" s="34"/>
      <c r="L1318" s="34">
        <v>1</v>
      </c>
      <c r="M1318" s="34"/>
      <c r="N1318" s="34"/>
      <c r="O1318" s="34" t="str">
        <f t="shared" ref="O1318:O1336" si="183">+O1317</f>
        <v>EPIDEMILOGIA</v>
      </c>
      <c r="P1318" s="129"/>
      <c r="Q1318" s="35"/>
      <c r="R1318" s="35"/>
      <c r="S1318" s="35"/>
      <c r="T1318" s="35"/>
      <c r="U1318" s="35"/>
      <c r="V1318" s="35"/>
      <c r="W1318" s="196">
        <v>3500</v>
      </c>
      <c r="X1318" s="197">
        <f t="shared" si="182"/>
        <v>3500</v>
      </c>
    </row>
    <row r="1319" spans="3:24">
      <c r="C1319" s="38" t="s">
        <v>5128</v>
      </c>
      <c r="D1319" s="36" t="str">
        <f t="shared" si="176"/>
        <v>4.1.1.4.01</v>
      </c>
      <c r="E1319" s="34" t="str">
        <f>+E1318</f>
        <v>SILLA DE OFICINA DE ESPERA</v>
      </c>
      <c r="F1319" s="34"/>
      <c r="G1319" s="34"/>
      <c r="H1319" s="34"/>
      <c r="I1319" s="34"/>
      <c r="J1319" s="317" t="s">
        <v>1150</v>
      </c>
      <c r="K1319" s="34"/>
      <c r="L1319" s="34">
        <v>1</v>
      </c>
      <c r="M1319" s="34"/>
      <c r="N1319" s="34"/>
      <c r="O1319" s="34" t="str">
        <f t="shared" si="183"/>
        <v>EPIDEMILOGIA</v>
      </c>
      <c r="P1319" s="129"/>
      <c r="Q1319" s="35"/>
      <c r="R1319" s="35"/>
      <c r="S1319" s="35"/>
      <c r="T1319" s="35"/>
      <c r="U1319" s="35"/>
      <c r="V1319" s="35"/>
      <c r="W1319" s="196">
        <v>3200</v>
      </c>
      <c r="X1319" s="197">
        <f t="shared" si="182"/>
        <v>3200</v>
      </c>
    </row>
    <row r="1320" spans="3:24">
      <c r="C1320" s="38" t="s">
        <v>5129</v>
      </c>
      <c r="D1320" s="36" t="str">
        <f t="shared" si="176"/>
        <v>4.1.1.4.01</v>
      </c>
      <c r="E1320" s="34" t="s">
        <v>1243</v>
      </c>
      <c r="F1320" s="34"/>
      <c r="G1320" s="34"/>
      <c r="H1320" s="34"/>
      <c r="I1320" s="34"/>
      <c r="J1320" s="317" t="str">
        <f>+J1319</f>
        <v>AZUL</v>
      </c>
      <c r="K1320" s="34"/>
      <c r="L1320" s="34">
        <v>1</v>
      </c>
      <c r="M1320" s="34"/>
      <c r="N1320" s="34"/>
      <c r="O1320" s="34" t="str">
        <f t="shared" si="183"/>
        <v>EPIDEMILOGIA</v>
      </c>
      <c r="P1320" s="129"/>
      <c r="Q1320" s="35"/>
      <c r="R1320" s="35"/>
      <c r="S1320" s="35"/>
      <c r="T1320" s="35"/>
      <c r="U1320" s="35"/>
      <c r="V1320" s="35"/>
      <c r="W1320" s="196">
        <v>3400</v>
      </c>
      <c r="X1320" s="197">
        <f t="shared" si="182"/>
        <v>3400</v>
      </c>
    </row>
    <row r="1321" spans="3:24">
      <c r="C1321" s="38" t="s">
        <v>5144</v>
      </c>
      <c r="D1321" s="36" t="str">
        <f t="shared" si="176"/>
        <v>4.1.1.4.01</v>
      </c>
      <c r="E1321" s="34" t="s">
        <v>896</v>
      </c>
      <c r="F1321" s="34"/>
      <c r="G1321" s="34"/>
      <c r="H1321" s="34"/>
      <c r="I1321" s="34"/>
      <c r="J1321" s="317" t="str">
        <f t="shared" ref="J1321" si="184">+J1320</f>
        <v>AZUL</v>
      </c>
      <c r="K1321" s="34"/>
      <c r="L1321" s="34">
        <v>1</v>
      </c>
      <c r="M1321" s="34"/>
      <c r="N1321" s="34"/>
      <c r="O1321" s="34" t="str">
        <f t="shared" si="183"/>
        <v>EPIDEMILOGIA</v>
      </c>
      <c r="P1321" s="129"/>
      <c r="Q1321" s="35"/>
      <c r="R1321" s="35"/>
      <c r="S1321" s="35"/>
      <c r="T1321" s="35"/>
      <c r="U1321" s="35"/>
      <c r="V1321" s="35"/>
      <c r="W1321" s="196">
        <v>13000</v>
      </c>
      <c r="X1321" s="197">
        <f t="shared" si="182"/>
        <v>13000</v>
      </c>
    </row>
    <row r="1322" spans="3:24">
      <c r="C1322" s="38" t="s">
        <v>5145</v>
      </c>
      <c r="D1322" s="36" t="str">
        <f t="shared" si="176"/>
        <v>4.1.1.4.01</v>
      </c>
      <c r="E1322" s="34" t="s">
        <v>5058</v>
      </c>
      <c r="F1322" s="34"/>
      <c r="G1322" s="34"/>
      <c r="H1322" s="34"/>
      <c r="I1322" s="34"/>
      <c r="J1322" s="317" t="s">
        <v>402</v>
      </c>
      <c r="K1322" s="34"/>
      <c r="L1322" s="34">
        <v>1</v>
      </c>
      <c r="M1322" s="34"/>
      <c r="N1322" s="34"/>
      <c r="O1322" s="34" t="str">
        <f t="shared" si="183"/>
        <v>EPIDEMILOGIA</v>
      </c>
      <c r="P1322" s="129"/>
      <c r="Q1322" s="35"/>
      <c r="R1322" s="35"/>
      <c r="S1322" s="35"/>
      <c r="T1322" s="35"/>
      <c r="U1322" s="35"/>
      <c r="V1322" s="35"/>
      <c r="W1322" s="196">
        <v>3000</v>
      </c>
      <c r="X1322" s="197">
        <f t="shared" si="182"/>
        <v>3000</v>
      </c>
    </row>
    <row r="1323" spans="3:24">
      <c r="C1323" s="38" t="s">
        <v>5146</v>
      </c>
      <c r="D1323" s="36" t="str">
        <f t="shared" si="176"/>
        <v>4.1.1.4.01</v>
      </c>
      <c r="E1323" s="34" t="s">
        <v>5134</v>
      </c>
      <c r="F1323" s="34"/>
      <c r="G1323" s="34"/>
      <c r="H1323" s="34"/>
      <c r="I1323" s="34"/>
      <c r="J1323" s="317" t="s">
        <v>402</v>
      </c>
      <c r="K1323" s="34"/>
      <c r="L1323" s="34">
        <v>1</v>
      </c>
      <c r="M1323" s="34"/>
      <c r="N1323" s="34"/>
      <c r="O1323" s="34" t="str">
        <f t="shared" si="183"/>
        <v>EPIDEMILOGIA</v>
      </c>
      <c r="P1323" s="129"/>
      <c r="Q1323" s="35"/>
      <c r="R1323" s="35"/>
      <c r="S1323" s="35"/>
      <c r="T1323" s="35"/>
      <c r="U1323" s="35"/>
      <c r="V1323" s="35"/>
      <c r="W1323" s="196">
        <v>3200</v>
      </c>
      <c r="X1323" s="197">
        <f t="shared" si="182"/>
        <v>3200</v>
      </c>
    </row>
    <row r="1324" spans="3:24">
      <c r="C1324" s="38" t="s">
        <v>5147</v>
      </c>
      <c r="D1324" s="36" t="str">
        <f t="shared" si="176"/>
        <v>4.1.1.4.01</v>
      </c>
      <c r="E1324" s="34" t="s">
        <v>5065</v>
      </c>
      <c r="F1324" s="34"/>
      <c r="G1324" s="34"/>
      <c r="H1324" s="34"/>
      <c r="I1324" s="34"/>
      <c r="J1324" s="317" t="s">
        <v>388</v>
      </c>
      <c r="K1324" s="34"/>
      <c r="L1324" s="34">
        <v>1</v>
      </c>
      <c r="M1324" s="34"/>
      <c r="N1324" s="34"/>
      <c r="O1324" s="34" t="str">
        <f t="shared" si="183"/>
        <v>EPIDEMILOGIA</v>
      </c>
      <c r="P1324" s="129"/>
      <c r="Q1324" s="35"/>
      <c r="R1324" s="35"/>
      <c r="S1324" s="35"/>
      <c r="T1324" s="35"/>
      <c r="U1324" s="35"/>
      <c r="V1324" s="35"/>
      <c r="W1324" s="196">
        <v>4000</v>
      </c>
      <c r="X1324" s="197">
        <f t="shared" si="182"/>
        <v>4000</v>
      </c>
    </row>
    <row r="1325" spans="3:24">
      <c r="C1325" s="38" t="s">
        <v>5148</v>
      </c>
      <c r="D1325" s="36" t="str">
        <f t="shared" si="176"/>
        <v>4.1.1.4.01</v>
      </c>
      <c r="E1325" s="34" t="s">
        <v>1332</v>
      </c>
      <c r="F1325" s="34"/>
      <c r="G1325" s="34"/>
      <c r="H1325" s="34"/>
      <c r="I1325" s="34"/>
      <c r="J1325" s="317" t="str">
        <f>+J1324</f>
        <v>Blanco</v>
      </c>
      <c r="K1325" s="34"/>
      <c r="L1325" s="34">
        <v>1</v>
      </c>
      <c r="M1325" s="34"/>
      <c r="N1325" s="34"/>
      <c r="O1325" s="34" t="str">
        <f t="shared" si="183"/>
        <v>EPIDEMILOGIA</v>
      </c>
      <c r="P1325" s="129"/>
      <c r="Q1325" s="35"/>
      <c r="R1325" s="35"/>
      <c r="S1325" s="35"/>
      <c r="T1325" s="35"/>
      <c r="U1325" s="35"/>
      <c r="V1325" s="35"/>
      <c r="W1325" s="196">
        <v>3200</v>
      </c>
      <c r="X1325" s="197">
        <f t="shared" si="182"/>
        <v>3200</v>
      </c>
    </row>
    <row r="1326" spans="3:24">
      <c r="C1326" s="38" t="s">
        <v>5149</v>
      </c>
      <c r="D1326" s="36" t="str">
        <f t="shared" si="176"/>
        <v>4.1.1.4.01</v>
      </c>
      <c r="E1326" s="34" t="str">
        <f>+E1325</f>
        <v>Mesa de escritorio</v>
      </c>
      <c r="F1326" s="34"/>
      <c r="G1326" s="34"/>
      <c r="H1326" s="34"/>
      <c r="I1326" s="34"/>
      <c r="J1326" s="317" t="s">
        <v>402</v>
      </c>
      <c r="K1326" s="34"/>
      <c r="L1326" s="34">
        <v>1</v>
      </c>
      <c r="M1326" s="34"/>
      <c r="N1326" s="34"/>
      <c r="O1326" s="34" t="str">
        <f t="shared" si="183"/>
        <v>EPIDEMILOGIA</v>
      </c>
      <c r="P1326" s="129"/>
      <c r="Q1326" s="35"/>
      <c r="R1326" s="35"/>
      <c r="S1326" s="35"/>
      <c r="T1326" s="35"/>
      <c r="U1326" s="35"/>
      <c r="V1326" s="35"/>
      <c r="W1326" s="196">
        <v>3100</v>
      </c>
      <c r="X1326" s="197">
        <f t="shared" si="182"/>
        <v>3100</v>
      </c>
    </row>
    <row r="1327" spans="3:24">
      <c r="C1327" s="38" t="s">
        <v>5150</v>
      </c>
      <c r="D1327" s="36" t="str">
        <f t="shared" si="176"/>
        <v>4.1.1.4.01</v>
      </c>
      <c r="E1327" s="34" t="str">
        <f>+E1324</f>
        <v>LOCKER</v>
      </c>
      <c r="F1327" s="34"/>
      <c r="G1327" s="34"/>
      <c r="H1327" s="34"/>
      <c r="I1327" s="34"/>
      <c r="J1327" s="317" t="s">
        <v>402</v>
      </c>
      <c r="K1327" s="34"/>
      <c r="L1327" s="34">
        <v>1</v>
      </c>
      <c r="M1327" s="34"/>
      <c r="N1327" s="34"/>
      <c r="O1327" s="34" t="str">
        <f t="shared" si="183"/>
        <v>EPIDEMILOGIA</v>
      </c>
      <c r="P1327" s="129"/>
      <c r="Q1327" s="35"/>
      <c r="R1327" s="35"/>
      <c r="S1327" s="35"/>
      <c r="T1327" s="35"/>
      <c r="U1327" s="35"/>
      <c r="V1327" s="35"/>
      <c r="W1327" s="196">
        <v>4500</v>
      </c>
      <c r="X1327" s="197">
        <f t="shared" si="182"/>
        <v>4500</v>
      </c>
    </row>
    <row r="1328" spans="3:24">
      <c r="C1328" s="38" t="s">
        <v>5151</v>
      </c>
      <c r="D1328" s="36" t="str">
        <f t="shared" si="176"/>
        <v>4.1.1.4.01</v>
      </c>
      <c r="E1328" s="34" t="s">
        <v>1332</v>
      </c>
      <c r="F1328" s="34"/>
      <c r="G1328" s="34"/>
      <c r="H1328" s="34"/>
      <c r="I1328" s="34"/>
      <c r="J1328" s="317" t="s">
        <v>402</v>
      </c>
      <c r="K1328" s="34"/>
      <c r="L1328" s="34">
        <v>1</v>
      </c>
      <c r="M1328" s="34"/>
      <c r="N1328" s="34"/>
      <c r="O1328" s="34" t="str">
        <f t="shared" si="183"/>
        <v>EPIDEMILOGIA</v>
      </c>
      <c r="P1328" s="129"/>
      <c r="Q1328" s="35"/>
      <c r="R1328" s="35"/>
      <c r="S1328" s="35"/>
      <c r="T1328" s="35"/>
      <c r="U1328" s="35"/>
      <c r="V1328" s="35"/>
      <c r="W1328" s="196">
        <v>3500</v>
      </c>
      <c r="X1328" s="197">
        <f t="shared" si="182"/>
        <v>3500</v>
      </c>
    </row>
    <row r="1329" spans="3:24">
      <c r="C1329" s="38" t="s">
        <v>5152</v>
      </c>
      <c r="D1329" s="36" t="str">
        <f t="shared" si="176"/>
        <v>4.1.1.4.01</v>
      </c>
      <c r="E1329" s="34" t="s">
        <v>5133</v>
      </c>
      <c r="F1329" s="34"/>
      <c r="G1329" s="34"/>
      <c r="H1329" s="34"/>
      <c r="I1329" s="34"/>
      <c r="J1329" s="317" t="s">
        <v>402</v>
      </c>
      <c r="K1329" s="34"/>
      <c r="L1329" s="34">
        <v>1</v>
      </c>
      <c r="M1329" s="34"/>
      <c r="N1329" s="34"/>
      <c r="O1329" s="34" t="str">
        <f t="shared" si="183"/>
        <v>EPIDEMILOGIA</v>
      </c>
      <c r="P1329" s="129"/>
      <c r="Q1329" s="35"/>
      <c r="R1329" s="35"/>
      <c r="S1329" s="35"/>
      <c r="T1329" s="35"/>
      <c r="U1329" s="35"/>
      <c r="V1329" s="35"/>
      <c r="W1329" s="196">
        <v>3000</v>
      </c>
      <c r="X1329" s="197">
        <f t="shared" si="182"/>
        <v>3000</v>
      </c>
    </row>
    <row r="1330" spans="3:24">
      <c r="C1330" s="38" t="s">
        <v>5153</v>
      </c>
      <c r="D1330" s="36" t="str">
        <f t="shared" si="176"/>
        <v>4.1.1.4.01</v>
      </c>
      <c r="E1330" s="34" t="str">
        <f>+E1329</f>
        <v>SILLA DE OFICINA DE ESPERA</v>
      </c>
      <c r="F1330" s="34"/>
      <c r="G1330" s="34"/>
      <c r="H1330" s="34"/>
      <c r="I1330" s="34"/>
      <c r="J1330" s="317" t="s">
        <v>1134</v>
      </c>
      <c r="K1330" s="34"/>
      <c r="L1330" s="34">
        <v>1</v>
      </c>
      <c r="M1330" s="34"/>
      <c r="N1330" s="34"/>
      <c r="O1330" s="34" t="str">
        <f t="shared" si="183"/>
        <v>EPIDEMILOGIA</v>
      </c>
      <c r="P1330" s="129"/>
      <c r="Q1330" s="35"/>
      <c r="R1330" s="35"/>
      <c r="S1330" s="35"/>
      <c r="T1330" s="35"/>
      <c r="U1330" s="35"/>
      <c r="V1330" s="35"/>
      <c r="W1330" s="196">
        <v>3000</v>
      </c>
      <c r="X1330" s="197">
        <f t="shared" si="182"/>
        <v>3000</v>
      </c>
    </row>
    <row r="1331" spans="3:24">
      <c r="C1331" s="38" t="s">
        <v>5154</v>
      </c>
      <c r="D1331" s="36" t="str">
        <f t="shared" si="176"/>
        <v>4.1.1.4.01</v>
      </c>
      <c r="E1331" s="34" t="s">
        <v>5134</v>
      </c>
      <c r="F1331" s="34"/>
      <c r="G1331" s="34"/>
      <c r="H1331" s="34"/>
      <c r="I1331" s="34"/>
      <c r="J1331" s="317" t="s">
        <v>1134</v>
      </c>
      <c r="K1331" s="34"/>
      <c r="L1331" s="34">
        <v>1</v>
      </c>
      <c r="M1331" s="34"/>
      <c r="N1331" s="34"/>
      <c r="O1331" s="34" t="str">
        <f t="shared" si="183"/>
        <v>EPIDEMILOGIA</v>
      </c>
      <c r="P1331" s="129"/>
      <c r="Q1331" s="35"/>
      <c r="R1331" s="35"/>
      <c r="S1331" s="35"/>
      <c r="T1331" s="35"/>
      <c r="U1331" s="35"/>
      <c r="V1331" s="35"/>
      <c r="W1331" s="196">
        <v>3500</v>
      </c>
      <c r="X1331" s="197">
        <f t="shared" si="182"/>
        <v>3500</v>
      </c>
    </row>
    <row r="1332" spans="3:24">
      <c r="C1332" s="38" t="s">
        <v>5155</v>
      </c>
      <c r="D1332" s="36" t="str">
        <f t="shared" si="176"/>
        <v>4.1.1.4.01</v>
      </c>
      <c r="E1332" s="34" t="s">
        <v>1856</v>
      </c>
      <c r="F1332" s="34"/>
      <c r="G1332" s="34"/>
      <c r="H1332" s="34"/>
      <c r="I1332" s="34"/>
      <c r="J1332" s="317" t="s">
        <v>402</v>
      </c>
      <c r="K1332" s="34"/>
      <c r="L1332" s="34">
        <v>1</v>
      </c>
      <c r="M1332" s="34"/>
      <c r="N1332" s="34"/>
      <c r="O1332" s="34" t="str">
        <f t="shared" si="183"/>
        <v>EPIDEMILOGIA</v>
      </c>
      <c r="P1332" s="129"/>
      <c r="Q1332" s="35"/>
      <c r="R1332" s="35"/>
      <c r="S1332" s="35"/>
      <c r="T1332" s="35"/>
      <c r="U1332" s="35"/>
      <c r="V1332" s="35"/>
      <c r="W1332" s="196">
        <v>2000</v>
      </c>
      <c r="X1332" s="197">
        <f t="shared" si="182"/>
        <v>2000</v>
      </c>
    </row>
    <row r="1333" spans="3:24">
      <c r="C1333" s="38" t="s">
        <v>5156</v>
      </c>
      <c r="D1333" s="36" t="str">
        <f t="shared" si="176"/>
        <v>4.1.1.4.01</v>
      </c>
      <c r="E1333" s="34" t="s">
        <v>1332</v>
      </c>
      <c r="F1333" s="34"/>
      <c r="G1333" s="34"/>
      <c r="H1333" s="34"/>
      <c r="I1333" s="34"/>
      <c r="J1333" s="317" t="s">
        <v>402</v>
      </c>
      <c r="K1333" s="34"/>
      <c r="L1333" s="34">
        <v>1</v>
      </c>
      <c r="M1333" s="34"/>
      <c r="N1333" s="34"/>
      <c r="O1333" s="34" t="str">
        <f t="shared" si="183"/>
        <v>EPIDEMILOGIA</v>
      </c>
      <c r="P1333" s="129"/>
      <c r="Q1333" s="35"/>
      <c r="R1333" s="35"/>
      <c r="S1333" s="35"/>
      <c r="T1333" s="35"/>
      <c r="U1333" s="35"/>
      <c r="V1333" s="35"/>
      <c r="W1333" s="196">
        <v>3000</v>
      </c>
      <c r="X1333" s="197">
        <f t="shared" si="182"/>
        <v>3000</v>
      </c>
    </row>
    <row r="1334" spans="3:24">
      <c r="C1334" s="38" t="s">
        <v>5157</v>
      </c>
      <c r="D1334" s="36" t="str">
        <f t="shared" si="176"/>
        <v>4.1.1.4.01</v>
      </c>
      <c r="E1334" s="34" t="str">
        <f>+E1333</f>
        <v>Mesa de escritorio</v>
      </c>
      <c r="F1334" s="34"/>
      <c r="G1334" s="34"/>
      <c r="H1334" s="34"/>
      <c r="I1334" s="34"/>
      <c r="J1334" s="317" t="s">
        <v>402</v>
      </c>
      <c r="K1334" s="34"/>
      <c r="L1334" s="34">
        <v>1</v>
      </c>
      <c r="M1334" s="34"/>
      <c r="N1334" s="34"/>
      <c r="O1334" s="34" t="str">
        <f t="shared" si="183"/>
        <v>EPIDEMILOGIA</v>
      </c>
      <c r="P1334" s="129"/>
      <c r="Q1334" s="35"/>
      <c r="R1334" s="35"/>
      <c r="S1334" s="35"/>
      <c r="T1334" s="35"/>
      <c r="U1334" s="35"/>
      <c r="V1334" s="35"/>
      <c r="W1334" s="196">
        <v>3000</v>
      </c>
      <c r="X1334" s="197">
        <f t="shared" si="182"/>
        <v>3000</v>
      </c>
    </row>
    <row r="1335" spans="3:24">
      <c r="C1335" s="38" t="s">
        <v>5158</v>
      </c>
      <c r="D1335" s="36" t="str">
        <f t="shared" si="176"/>
        <v>4.1.1.4.01</v>
      </c>
      <c r="E1335" s="34" t="s">
        <v>2528</v>
      </c>
      <c r="F1335" s="34"/>
      <c r="G1335" s="34"/>
      <c r="H1335" s="34"/>
      <c r="I1335" s="34"/>
      <c r="J1335" s="317" t="s">
        <v>402</v>
      </c>
      <c r="K1335" s="34"/>
      <c r="L1335" s="34">
        <v>1</v>
      </c>
      <c r="M1335" s="34"/>
      <c r="N1335" s="34"/>
      <c r="O1335" s="34" t="str">
        <f t="shared" si="183"/>
        <v>EPIDEMILOGIA</v>
      </c>
      <c r="P1335" s="129"/>
      <c r="Q1335" s="35"/>
      <c r="R1335" s="35"/>
      <c r="S1335" s="35"/>
      <c r="T1335" s="35"/>
      <c r="U1335" s="35"/>
      <c r="V1335" s="35"/>
      <c r="W1335" s="196">
        <v>4000</v>
      </c>
      <c r="X1335" s="197">
        <f t="shared" si="182"/>
        <v>4000</v>
      </c>
    </row>
    <row r="1336" spans="3:24">
      <c r="C1336" s="38" t="s">
        <v>5159</v>
      </c>
      <c r="D1336" s="36" t="str">
        <f t="shared" si="176"/>
        <v>4.1.1.4.01</v>
      </c>
      <c r="E1336" s="34" t="s">
        <v>824</v>
      </c>
      <c r="F1336" s="34"/>
      <c r="G1336" s="34"/>
      <c r="H1336" s="34"/>
      <c r="I1336" s="34"/>
      <c r="J1336" s="317" t="s">
        <v>1134</v>
      </c>
      <c r="K1336" s="34"/>
      <c r="L1336" s="34">
        <v>1</v>
      </c>
      <c r="M1336" s="34"/>
      <c r="N1336" s="34"/>
      <c r="O1336" s="34" t="str">
        <f t="shared" si="183"/>
        <v>EPIDEMILOGIA</v>
      </c>
      <c r="P1336" s="129"/>
      <c r="Q1336" s="35"/>
      <c r="R1336" s="35"/>
      <c r="S1336" s="35"/>
      <c r="T1336" s="35"/>
      <c r="U1336" s="35"/>
      <c r="V1336" s="35"/>
      <c r="W1336" s="196">
        <v>2000</v>
      </c>
      <c r="X1336" s="197">
        <f t="shared" si="182"/>
        <v>2000</v>
      </c>
    </row>
    <row r="1337" spans="3:24">
      <c r="C1337" s="38" t="s">
        <v>5160</v>
      </c>
      <c r="D1337" s="36" t="str">
        <f t="shared" si="176"/>
        <v>4.1.1.4.01</v>
      </c>
      <c r="E1337" s="34" t="str">
        <f>+E1327</f>
        <v>LOCKER</v>
      </c>
      <c r="F1337" s="34"/>
      <c r="G1337" s="34"/>
      <c r="H1337" s="34"/>
      <c r="I1337" s="34"/>
      <c r="J1337" s="317" t="s">
        <v>1134</v>
      </c>
      <c r="K1337" s="34"/>
      <c r="L1337" s="34">
        <f>+L1332</f>
        <v>1</v>
      </c>
      <c r="M1337" s="34"/>
      <c r="N1337" s="34"/>
      <c r="O1337" s="34" t="s">
        <v>5135</v>
      </c>
      <c r="P1337" s="129"/>
      <c r="Q1337" s="35"/>
      <c r="R1337" s="35"/>
      <c r="S1337" s="35"/>
      <c r="T1337" s="35"/>
      <c r="U1337" s="35"/>
      <c r="V1337" s="35"/>
      <c r="W1337" s="196">
        <v>5000</v>
      </c>
      <c r="X1337" s="197">
        <f t="shared" si="182"/>
        <v>5000</v>
      </c>
    </row>
    <row r="1338" spans="3:24">
      <c r="C1338" s="38" t="s">
        <v>5161</v>
      </c>
      <c r="D1338" s="36" t="str">
        <f t="shared" si="176"/>
        <v>4.1.1.4.01</v>
      </c>
      <c r="E1338" s="34" t="str">
        <f>+E1324</f>
        <v>LOCKER</v>
      </c>
      <c r="F1338" s="34"/>
      <c r="G1338" s="34"/>
      <c r="H1338" s="34"/>
      <c r="I1338" s="34"/>
      <c r="J1338" s="317" t="s">
        <v>1150</v>
      </c>
      <c r="K1338" s="34"/>
      <c r="L1338" s="34">
        <v>1</v>
      </c>
      <c r="M1338" s="34"/>
      <c r="N1338" s="34"/>
      <c r="O1338" s="34" t="str">
        <f t="shared" ref="O1338:O1360" si="185">+O1337</f>
        <v>CONTABILIDAD</v>
      </c>
      <c r="P1338" s="129"/>
      <c r="Q1338" s="35"/>
      <c r="R1338" s="35"/>
      <c r="S1338" s="35"/>
      <c r="T1338" s="35"/>
      <c r="U1338" s="35"/>
      <c r="V1338" s="35"/>
      <c r="W1338" s="196">
        <v>5000</v>
      </c>
      <c r="X1338" s="197">
        <f t="shared" si="182"/>
        <v>5000</v>
      </c>
    </row>
    <row r="1339" spans="3:24">
      <c r="C1339" s="38" t="s">
        <v>5162</v>
      </c>
      <c r="D1339" s="36" t="str">
        <f t="shared" si="176"/>
        <v>4.1.1.4.01</v>
      </c>
      <c r="E1339" s="34" t="str">
        <f>+E1323</f>
        <v>SILLA DE OFCINA</v>
      </c>
      <c r="F1339" s="34"/>
      <c r="G1339" s="34"/>
      <c r="H1339" s="34"/>
      <c r="I1339" s="34"/>
      <c r="J1339" s="317" t="str">
        <f>+J1338</f>
        <v>AZUL</v>
      </c>
      <c r="K1339" s="34"/>
      <c r="L1339" s="34">
        <v>1</v>
      </c>
      <c r="M1339" s="34"/>
      <c r="N1339" s="34"/>
      <c r="O1339" s="34" t="str">
        <f t="shared" si="185"/>
        <v>CONTABILIDAD</v>
      </c>
      <c r="P1339" s="129"/>
      <c r="Q1339" s="35"/>
      <c r="R1339" s="35"/>
      <c r="S1339" s="35"/>
      <c r="T1339" s="35"/>
      <c r="U1339" s="35"/>
      <c r="V1339" s="35"/>
      <c r="W1339" s="196">
        <v>3000</v>
      </c>
      <c r="X1339" s="197">
        <f t="shared" si="182"/>
        <v>3000</v>
      </c>
    </row>
    <row r="1340" spans="3:24">
      <c r="C1340" s="38" t="s">
        <v>5163</v>
      </c>
      <c r="D1340" s="36" t="str">
        <f t="shared" si="176"/>
        <v>4.1.1.4.01</v>
      </c>
      <c r="E1340" s="34" t="str">
        <f>+E1325</f>
        <v>Mesa de escritorio</v>
      </c>
      <c r="F1340" s="34"/>
      <c r="G1340" s="34"/>
      <c r="H1340" s="34"/>
      <c r="I1340" s="34"/>
      <c r="J1340" s="317" t="str">
        <f t="shared" ref="J1340" si="186">+J1339</f>
        <v>AZUL</v>
      </c>
      <c r="K1340" s="34"/>
      <c r="L1340" s="34">
        <v>1</v>
      </c>
      <c r="M1340" s="34"/>
      <c r="N1340" s="34"/>
      <c r="O1340" s="34" t="str">
        <f t="shared" si="185"/>
        <v>CONTABILIDAD</v>
      </c>
      <c r="P1340" s="129"/>
      <c r="Q1340" s="35"/>
      <c r="R1340" s="35"/>
      <c r="S1340" s="35"/>
      <c r="T1340" s="35"/>
      <c r="U1340" s="35"/>
      <c r="V1340" s="35"/>
      <c r="W1340" s="196">
        <v>3000</v>
      </c>
      <c r="X1340" s="197">
        <f t="shared" si="182"/>
        <v>3000</v>
      </c>
    </row>
    <row r="1341" spans="3:24">
      <c r="C1341" s="38" t="s">
        <v>5164</v>
      </c>
      <c r="D1341" s="36" t="str">
        <f t="shared" si="176"/>
        <v>4.1.1.4.01</v>
      </c>
      <c r="E1341" s="34" t="str">
        <f>+E1320</f>
        <v xml:space="preserve">Escritorio </v>
      </c>
      <c r="F1341" s="34"/>
      <c r="G1341" s="34"/>
      <c r="H1341" s="34"/>
      <c r="I1341" s="34"/>
      <c r="J1341" s="317" t="s">
        <v>402</v>
      </c>
      <c r="K1341" s="34"/>
      <c r="L1341" s="34">
        <v>1</v>
      </c>
      <c r="M1341" s="34"/>
      <c r="N1341" s="34"/>
      <c r="O1341" s="34" t="str">
        <f t="shared" si="185"/>
        <v>CONTABILIDAD</v>
      </c>
      <c r="P1341" s="129"/>
      <c r="Q1341" s="35"/>
      <c r="R1341" s="35"/>
      <c r="S1341" s="35"/>
      <c r="T1341" s="35"/>
      <c r="U1341" s="35"/>
      <c r="V1341" s="35"/>
      <c r="W1341" s="196">
        <v>5000</v>
      </c>
      <c r="X1341" s="197">
        <f t="shared" si="182"/>
        <v>5000</v>
      </c>
    </row>
    <row r="1342" spans="3:24">
      <c r="C1342" s="38" t="s">
        <v>5165</v>
      </c>
      <c r="D1342" s="36" t="str">
        <f t="shared" ref="D1342:D1405" si="187">+D1340</f>
        <v>4.1.1.4.01</v>
      </c>
      <c r="E1342" s="34" t="str">
        <f>+E1321</f>
        <v>CPU</v>
      </c>
      <c r="F1342" s="34"/>
      <c r="G1342" s="34"/>
      <c r="H1342" s="34"/>
      <c r="I1342" s="34"/>
      <c r="J1342" s="317" t="s">
        <v>402</v>
      </c>
      <c r="K1342" s="34"/>
      <c r="L1342" s="34">
        <v>1</v>
      </c>
      <c r="M1342" s="34"/>
      <c r="N1342" s="34"/>
      <c r="O1342" s="34" t="str">
        <f t="shared" si="185"/>
        <v>CONTABILIDAD</v>
      </c>
      <c r="P1342" s="129"/>
      <c r="Q1342" s="35"/>
      <c r="R1342" s="35"/>
      <c r="S1342" s="35"/>
      <c r="T1342" s="35"/>
      <c r="U1342" s="35"/>
      <c r="V1342" s="35"/>
      <c r="W1342" s="196">
        <v>13000</v>
      </c>
      <c r="X1342" s="197">
        <f t="shared" si="182"/>
        <v>13000</v>
      </c>
    </row>
    <row r="1343" spans="3:24">
      <c r="C1343" s="38" t="s">
        <v>5166</v>
      </c>
      <c r="D1343" s="36" t="str">
        <f t="shared" si="187"/>
        <v>4.1.1.4.01</v>
      </c>
      <c r="E1343" s="34" t="str">
        <f>+E1322</f>
        <v>monitor</v>
      </c>
      <c r="F1343" s="34"/>
      <c r="G1343" s="34"/>
      <c r="H1343" s="34"/>
      <c r="I1343" s="34"/>
      <c r="J1343" s="317" t="s">
        <v>388</v>
      </c>
      <c r="K1343" s="34"/>
      <c r="L1343" s="34">
        <v>1</v>
      </c>
      <c r="M1343" s="34"/>
      <c r="N1343" s="34"/>
      <c r="O1343" s="34" t="str">
        <f t="shared" si="185"/>
        <v>CONTABILIDAD</v>
      </c>
      <c r="P1343" s="129"/>
      <c r="Q1343" s="35"/>
      <c r="R1343" s="35"/>
      <c r="S1343" s="35"/>
      <c r="T1343" s="35"/>
      <c r="U1343" s="35"/>
      <c r="V1343" s="35"/>
      <c r="W1343" s="196">
        <v>3000</v>
      </c>
      <c r="X1343" s="197">
        <f t="shared" si="182"/>
        <v>3000</v>
      </c>
    </row>
    <row r="1344" spans="3:24">
      <c r="C1344" s="38" t="s">
        <v>5167</v>
      </c>
      <c r="D1344" s="36" t="str">
        <f t="shared" si="187"/>
        <v>4.1.1.4.01</v>
      </c>
      <c r="E1344" s="34" t="s">
        <v>5136</v>
      </c>
      <c r="F1344" s="34" t="str">
        <f>+F1354</f>
        <v>SHARP</v>
      </c>
      <c r="G1344" s="34"/>
      <c r="H1344" s="34"/>
      <c r="I1344" s="34"/>
      <c r="J1344" s="317" t="str">
        <f>+J1343</f>
        <v>Blanco</v>
      </c>
      <c r="K1344" s="34"/>
      <c r="L1344" s="34">
        <v>1</v>
      </c>
      <c r="M1344" s="34"/>
      <c r="N1344" s="34"/>
      <c r="O1344" s="34" t="str">
        <f t="shared" si="185"/>
        <v>CONTABILIDAD</v>
      </c>
      <c r="P1344" s="129"/>
      <c r="Q1344" s="35"/>
      <c r="R1344" s="35"/>
      <c r="S1344" s="35"/>
      <c r="T1344" s="35"/>
      <c r="U1344" s="35"/>
      <c r="V1344" s="35"/>
      <c r="W1344" s="196">
        <v>4000</v>
      </c>
      <c r="X1344" s="197">
        <f t="shared" si="182"/>
        <v>4000</v>
      </c>
    </row>
    <row r="1345" spans="3:24">
      <c r="C1345" s="38" t="s">
        <v>5168</v>
      </c>
      <c r="D1345" s="36" t="str">
        <f t="shared" si="187"/>
        <v>4.1.1.4.01</v>
      </c>
      <c r="E1345" s="34" t="s">
        <v>4843</v>
      </c>
      <c r="F1345" s="34"/>
      <c r="G1345" s="34"/>
      <c r="H1345" s="34"/>
      <c r="I1345" s="34"/>
      <c r="J1345" s="317" t="s">
        <v>402</v>
      </c>
      <c r="K1345" s="34"/>
      <c r="L1345" s="34">
        <v>1</v>
      </c>
      <c r="M1345" s="34"/>
      <c r="N1345" s="34"/>
      <c r="O1345" s="34" t="str">
        <f t="shared" si="185"/>
        <v>CONTABILIDAD</v>
      </c>
      <c r="P1345" s="129"/>
      <c r="Q1345" s="35"/>
      <c r="R1345" s="35"/>
      <c r="S1345" s="35"/>
      <c r="T1345" s="35"/>
      <c r="U1345" s="35"/>
      <c r="V1345" s="35"/>
      <c r="W1345" s="196">
        <v>3000</v>
      </c>
      <c r="X1345" s="197">
        <f t="shared" si="182"/>
        <v>3000</v>
      </c>
    </row>
    <row r="1346" spans="3:24">
      <c r="C1346" s="38" t="s">
        <v>5169</v>
      </c>
      <c r="D1346" s="36" t="str">
        <f t="shared" si="187"/>
        <v>4.1.1.4.01</v>
      </c>
      <c r="E1346" s="34" t="s">
        <v>663</v>
      </c>
      <c r="F1346" s="34" t="s">
        <v>5085</v>
      </c>
      <c r="G1346" s="34"/>
      <c r="H1346" s="34"/>
      <c r="I1346" s="34"/>
      <c r="J1346" s="317" t="s">
        <v>402</v>
      </c>
      <c r="K1346" s="34"/>
      <c r="L1346" s="34">
        <v>1</v>
      </c>
      <c r="M1346" s="34"/>
      <c r="N1346" s="34"/>
      <c r="O1346" s="34" t="str">
        <f t="shared" si="185"/>
        <v>CONTABILIDAD</v>
      </c>
      <c r="P1346" s="129"/>
      <c r="Q1346" s="35"/>
      <c r="R1346" s="35"/>
      <c r="S1346" s="35"/>
      <c r="T1346" s="35"/>
      <c r="U1346" s="35"/>
      <c r="V1346" s="35"/>
      <c r="W1346" s="196">
        <v>5000</v>
      </c>
      <c r="X1346" s="197">
        <f t="shared" si="182"/>
        <v>5000</v>
      </c>
    </row>
    <row r="1347" spans="3:24">
      <c r="C1347" s="38" t="s">
        <v>5170</v>
      </c>
      <c r="D1347" s="36" t="str">
        <f t="shared" si="187"/>
        <v>4.1.1.4.01</v>
      </c>
      <c r="E1347" s="34" t="s">
        <v>1332</v>
      </c>
      <c r="F1347" s="34"/>
      <c r="G1347" s="34"/>
      <c r="H1347" s="34"/>
      <c r="I1347" s="34"/>
      <c r="J1347" s="317" t="s">
        <v>402</v>
      </c>
      <c r="K1347" s="34"/>
      <c r="L1347" s="34">
        <v>1</v>
      </c>
      <c r="M1347" s="34"/>
      <c r="N1347" s="34"/>
      <c r="O1347" s="34" t="str">
        <f t="shared" si="185"/>
        <v>CONTABILIDAD</v>
      </c>
      <c r="P1347" s="129"/>
      <c r="Q1347" s="35"/>
      <c r="R1347" s="35"/>
      <c r="S1347" s="35"/>
      <c r="T1347" s="35"/>
      <c r="U1347" s="35"/>
      <c r="V1347" s="35"/>
      <c r="W1347" s="196">
        <v>3000</v>
      </c>
      <c r="X1347" s="197">
        <f t="shared" si="182"/>
        <v>3000</v>
      </c>
    </row>
    <row r="1348" spans="3:24">
      <c r="C1348" s="38" t="s">
        <v>5171</v>
      </c>
      <c r="D1348" s="36" t="str">
        <f t="shared" si="187"/>
        <v>4.1.1.4.01</v>
      </c>
      <c r="E1348" s="34" t="str">
        <f>+E1316</f>
        <v>IMPRESORA</v>
      </c>
      <c r="F1348" s="34" t="str">
        <f>+F1316</f>
        <v>COLOR LASER JET PRO MFP</v>
      </c>
      <c r="G1348" s="34" t="str">
        <f>+G1316</f>
        <v>M281DW</v>
      </c>
      <c r="H1348" s="34"/>
      <c r="I1348" s="34"/>
      <c r="J1348" s="317" t="s">
        <v>402</v>
      </c>
      <c r="K1348" s="34"/>
      <c r="L1348" s="34">
        <v>1</v>
      </c>
      <c r="M1348" s="34"/>
      <c r="N1348" s="34"/>
      <c r="O1348" s="34" t="str">
        <f t="shared" si="185"/>
        <v>CONTABILIDAD</v>
      </c>
      <c r="P1348" s="129"/>
      <c r="Q1348" s="35"/>
      <c r="R1348" s="35"/>
      <c r="S1348" s="35"/>
      <c r="T1348" s="35"/>
      <c r="U1348" s="35"/>
      <c r="V1348" s="35"/>
      <c r="W1348" s="196">
        <v>6000</v>
      </c>
      <c r="X1348" s="197">
        <f t="shared" si="182"/>
        <v>6000</v>
      </c>
    </row>
    <row r="1349" spans="3:24">
      <c r="C1349" s="38" t="s">
        <v>5172</v>
      </c>
      <c r="D1349" s="36" t="str">
        <f t="shared" si="187"/>
        <v>4.1.1.4.01</v>
      </c>
      <c r="E1349" s="34" t="str">
        <f>+E1341</f>
        <v xml:space="preserve">Escritorio </v>
      </c>
      <c r="F1349" s="34"/>
      <c r="G1349" s="34"/>
      <c r="H1349" s="34"/>
      <c r="I1349" s="34"/>
      <c r="J1349" s="317" t="s">
        <v>1134</v>
      </c>
      <c r="K1349" s="34"/>
      <c r="L1349" s="34">
        <v>1</v>
      </c>
      <c r="M1349" s="34"/>
      <c r="N1349" s="34"/>
      <c r="O1349" s="34" t="str">
        <f t="shared" si="185"/>
        <v>CONTABILIDAD</v>
      </c>
      <c r="P1349" s="129"/>
      <c r="Q1349" s="35"/>
      <c r="R1349" s="35"/>
      <c r="S1349" s="35"/>
      <c r="T1349" s="35"/>
      <c r="U1349" s="35"/>
      <c r="V1349" s="35"/>
      <c r="W1349" s="196">
        <v>5000</v>
      </c>
      <c r="X1349" s="197">
        <f t="shared" si="182"/>
        <v>5000</v>
      </c>
    </row>
    <row r="1350" spans="3:24">
      <c r="C1350" s="38" t="s">
        <v>5173</v>
      </c>
      <c r="D1350" s="36" t="str">
        <f t="shared" si="187"/>
        <v>4.1.1.4.01</v>
      </c>
      <c r="E1350" s="34" t="str">
        <f>+E1342</f>
        <v>CPU</v>
      </c>
      <c r="F1350" s="34"/>
      <c r="G1350" s="34"/>
      <c r="H1350" s="34"/>
      <c r="I1350" s="34"/>
      <c r="J1350" s="317" t="s">
        <v>1134</v>
      </c>
      <c r="K1350" s="34"/>
      <c r="L1350" s="34">
        <v>1</v>
      </c>
      <c r="M1350" s="34"/>
      <c r="N1350" s="34"/>
      <c r="O1350" s="34" t="str">
        <f t="shared" si="185"/>
        <v>CONTABILIDAD</v>
      </c>
      <c r="P1350" s="129"/>
      <c r="Q1350" s="35"/>
      <c r="R1350" s="35"/>
      <c r="S1350" s="35"/>
      <c r="T1350" s="35"/>
      <c r="U1350" s="35"/>
      <c r="V1350" s="35"/>
      <c r="W1350" s="196">
        <v>13000</v>
      </c>
      <c r="X1350" s="197">
        <f t="shared" si="182"/>
        <v>13000</v>
      </c>
    </row>
    <row r="1351" spans="3:24">
      <c r="C1351" s="38" t="s">
        <v>5174</v>
      </c>
      <c r="D1351" s="36" t="str">
        <f t="shared" si="187"/>
        <v>4.1.1.4.01</v>
      </c>
      <c r="E1351" s="34" t="str">
        <f>+E1343</f>
        <v>monitor</v>
      </c>
      <c r="F1351" s="34"/>
      <c r="G1351" s="34"/>
      <c r="H1351" s="34"/>
      <c r="I1351" s="34"/>
      <c r="J1351" s="317" t="s">
        <v>402</v>
      </c>
      <c r="K1351" s="34"/>
      <c r="L1351" s="34">
        <v>1</v>
      </c>
      <c r="M1351" s="34"/>
      <c r="N1351" s="34"/>
      <c r="O1351" s="34" t="str">
        <f t="shared" si="185"/>
        <v>CONTABILIDAD</v>
      </c>
      <c r="P1351" s="129"/>
      <c r="Q1351" s="35"/>
      <c r="R1351" s="35"/>
      <c r="S1351" s="35"/>
      <c r="T1351" s="35"/>
      <c r="U1351" s="35"/>
      <c r="V1351" s="35"/>
      <c r="W1351" s="196">
        <v>3000</v>
      </c>
      <c r="X1351" s="197">
        <f t="shared" si="182"/>
        <v>3000</v>
      </c>
    </row>
    <row r="1352" spans="3:24">
      <c r="C1352" s="38" t="s">
        <v>5175</v>
      </c>
      <c r="D1352" s="36" t="str">
        <f t="shared" si="187"/>
        <v>4.1.1.4.01</v>
      </c>
      <c r="E1352" s="34" t="str">
        <f>+E1342</f>
        <v>CPU</v>
      </c>
      <c r="F1352" s="34"/>
      <c r="G1352" s="34"/>
      <c r="H1352" s="34"/>
      <c r="I1352" s="34"/>
      <c r="J1352" s="317" t="s">
        <v>402</v>
      </c>
      <c r="K1352" s="34"/>
      <c r="L1352" s="34">
        <v>1</v>
      </c>
      <c r="M1352" s="34"/>
      <c r="N1352" s="34"/>
      <c r="O1352" s="34" t="str">
        <f t="shared" si="185"/>
        <v>CONTABILIDAD</v>
      </c>
      <c r="P1352" s="129"/>
      <c r="Q1352" s="35"/>
      <c r="R1352" s="35"/>
      <c r="S1352" s="35"/>
      <c r="T1352" s="35"/>
      <c r="U1352" s="35"/>
      <c r="V1352" s="35"/>
      <c r="W1352" s="196">
        <v>13000</v>
      </c>
      <c r="X1352" s="197">
        <f t="shared" si="182"/>
        <v>13000</v>
      </c>
    </row>
    <row r="1353" spans="3:24">
      <c r="C1353" s="38" t="s">
        <v>5176</v>
      </c>
      <c r="D1353" s="36" t="str">
        <f t="shared" si="187"/>
        <v>4.1.1.4.01</v>
      </c>
      <c r="E1353" s="34" t="str">
        <f>+E1343</f>
        <v>monitor</v>
      </c>
      <c r="F1353" s="34"/>
      <c r="G1353" s="34"/>
      <c r="H1353" s="34"/>
      <c r="I1353" s="34"/>
      <c r="J1353" s="317" t="s">
        <v>402</v>
      </c>
      <c r="K1353" s="34"/>
      <c r="L1353" s="34">
        <v>1</v>
      </c>
      <c r="M1353" s="34"/>
      <c r="N1353" s="34"/>
      <c r="O1353" s="34" t="str">
        <f t="shared" si="185"/>
        <v>CONTABILIDAD</v>
      </c>
      <c r="P1353" s="129"/>
      <c r="Q1353" s="35"/>
      <c r="R1353" s="35"/>
      <c r="S1353" s="35"/>
      <c r="T1353" s="35"/>
      <c r="U1353" s="35"/>
      <c r="V1353" s="35"/>
      <c r="W1353" s="196">
        <v>3000</v>
      </c>
      <c r="X1353" s="197">
        <f t="shared" si="182"/>
        <v>3000</v>
      </c>
    </row>
    <row r="1354" spans="3:24">
      <c r="C1354" s="38" t="s">
        <v>5177</v>
      </c>
      <c r="D1354" s="36" t="str">
        <f t="shared" si="187"/>
        <v>4.1.1.4.01</v>
      </c>
      <c r="E1354" s="34" t="str">
        <f>+E1344</f>
        <v>CALCULADORA</v>
      </c>
      <c r="F1354" s="34" t="s">
        <v>1215</v>
      </c>
      <c r="G1354" s="34"/>
      <c r="H1354" s="34"/>
      <c r="I1354" s="34"/>
      <c r="J1354" s="317" t="s">
        <v>402</v>
      </c>
      <c r="K1354" s="34"/>
      <c r="L1354" s="34">
        <v>1</v>
      </c>
      <c r="M1354" s="34"/>
      <c r="N1354" s="34"/>
      <c r="O1354" s="34" t="str">
        <f t="shared" si="185"/>
        <v>CONTABILIDAD</v>
      </c>
      <c r="P1354" s="129"/>
      <c r="Q1354" s="35"/>
      <c r="R1354" s="35"/>
      <c r="S1354" s="35"/>
      <c r="T1354" s="35"/>
      <c r="U1354" s="35"/>
      <c r="V1354" s="35"/>
      <c r="W1354" s="196">
        <v>4000</v>
      </c>
      <c r="X1354" s="197">
        <f t="shared" si="182"/>
        <v>4000</v>
      </c>
    </row>
    <row r="1355" spans="3:24">
      <c r="C1355" s="38" t="s">
        <v>5178</v>
      </c>
      <c r="D1355" s="36" t="str">
        <f t="shared" si="187"/>
        <v>4.1.1.4.01</v>
      </c>
      <c r="E1355" s="34" t="str">
        <f>+E1344</f>
        <v>CALCULADORA</v>
      </c>
      <c r="F1355" s="34" t="str">
        <f>+F1354</f>
        <v>SHARP</v>
      </c>
      <c r="G1355" s="34"/>
      <c r="H1355" s="34"/>
      <c r="I1355" s="34"/>
      <c r="J1355" s="317" t="s">
        <v>1134</v>
      </c>
      <c r="K1355" s="34"/>
      <c r="L1355" s="34">
        <v>1</v>
      </c>
      <c r="M1355" s="34"/>
      <c r="N1355" s="34"/>
      <c r="O1355" s="34" t="str">
        <f t="shared" si="185"/>
        <v>CONTABILIDAD</v>
      </c>
      <c r="P1355" s="129"/>
      <c r="Q1355" s="35"/>
      <c r="R1355" s="35"/>
      <c r="S1355" s="35"/>
      <c r="T1355" s="35"/>
      <c r="U1355" s="35"/>
      <c r="V1355" s="35"/>
      <c r="W1355" s="196">
        <v>4000</v>
      </c>
      <c r="X1355" s="197">
        <f t="shared" si="182"/>
        <v>4000</v>
      </c>
    </row>
    <row r="1356" spans="3:24">
      <c r="C1356" s="38" t="s">
        <v>5179</v>
      </c>
      <c r="D1356" s="36" t="str">
        <f t="shared" si="187"/>
        <v>4.1.1.4.01</v>
      </c>
      <c r="E1356" s="34" t="s">
        <v>2292</v>
      </c>
      <c r="F1356" s="34" t="s">
        <v>5138</v>
      </c>
      <c r="G1356" s="34"/>
      <c r="H1356" s="34"/>
      <c r="I1356" s="34"/>
      <c r="J1356" s="317" t="s">
        <v>1134</v>
      </c>
      <c r="K1356" s="34"/>
      <c r="L1356" s="34">
        <v>1</v>
      </c>
      <c r="M1356" s="34"/>
      <c r="N1356" s="34"/>
      <c r="O1356" s="34" t="str">
        <f t="shared" si="185"/>
        <v>CONTABILIDAD</v>
      </c>
      <c r="P1356" s="129"/>
      <c r="Q1356" s="35"/>
      <c r="R1356" s="35"/>
      <c r="S1356" s="35"/>
      <c r="T1356" s="35"/>
      <c r="U1356" s="35"/>
      <c r="V1356" s="35"/>
      <c r="W1356" s="196">
        <v>2000</v>
      </c>
      <c r="X1356" s="197">
        <f t="shared" si="182"/>
        <v>2000</v>
      </c>
    </row>
    <row r="1357" spans="3:24">
      <c r="C1357" s="38" t="s">
        <v>5180</v>
      </c>
      <c r="D1357" s="36" t="str">
        <f t="shared" si="187"/>
        <v>4.1.1.4.01</v>
      </c>
      <c r="E1357" s="34" t="s">
        <v>2528</v>
      </c>
      <c r="F1357" s="34" t="s">
        <v>5137</v>
      </c>
      <c r="G1357" s="34"/>
      <c r="H1357" s="34"/>
      <c r="I1357" s="34"/>
      <c r="J1357" s="317" t="s">
        <v>1150</v>
      </c>
      <c r="K1357" s="34"/>
      <c r="L1357" s="34">
        <v>1</v>
      </c>
      <c r="M1357" s="34"/>
      <c r="N1357" s="34"/>
      <c r="O1357" s="34" t="str">
        <f t="shared" si="185"/>
        <v>CONTABILIDAD</v>
      </c>
      <c r="P1357" s="129"/>
      <c r="Q1357" s="35"/>
      <c r="R1357" s="35"/>
      <c r="S1357" s="35"/>
      <c r="T1357" s="35"/>
      <c r="U1357" s="35"/>
      <c r="V1357" s="35"/>
      <c r="W1357" s="196">
        <v>4000</v>
      </c>
      <c r="X1357" s="197">
        <f t="shared" si="182"/>
        <v>4000</v>
      </c>
    </row>
    <row r="1358" spans="3:24">
      <c r="C1358" s="38" t="s">
        <v>5181</v>
      </c>
      <c r="D1358" s="36" t="str">
        <f t="shared" si="187"/>
        <v>4.1.1.4.01</v>
      </c>
      <c r="E1358" s="34" t="str">
        <f>+E1339</f>
        <v>SILLA DE OFCINA</v>
      </c>
      <c r="F1358" s="34"/>
      <c r="G1358" s="34"/>
      <c r="H1358" s="34"/>
      <c r="I1358" s="34"/>
      <c r="J1358" s="317" t="str">
        <f>+J1357</f>
        <v>AZUL</v>
      </c>
      <c r="K1358" s="34"/>
      <c r="L1358" s="34">
        <v>1</v>
      </c>
      <c r="M1358" s="34"/>
      <c r="N1358" s="34"/>
      <c r="O1358" s="34" t="str">
        <f t="shared" si="185"/>
        <v>CONTABILIDAD</v>
      </c>
      <c r="P1358" s="129"/>
      <c r="Q1358" s="35"/>
      <c r="R1358" s="35"/>
      <c r="S1358" s="35"/>
      <c r="T1358" s="35"/>
      <c r="U1358" s="35"/>
      <c r="V1358" s="35"/>
      <c r="W1358" s="196">
        <v>3000</v>
      </c>
      <c r="X1358" s="197">
        <f t="shared" si="182"/>
        <v>3000</v>
      </c>
    </row>
    <row r="1359" spans="3:24">
      <c r="C1359" s="38" t="s">
        <v>5182</v>
      </c>
      <c r="D1359" s="36" t="str">
        <f t="shared" si="187"/>
        <v>4.1.1.4.01</v>
      </c>
      <c r="E1359" s="34" t="str">
        <f>+E1358</f>
        <v>SILLA DE OFCINA</v>
      </c>
      <c r="F1359" s="34"/>
      <c r="G1359" s="34"/>
      <c r="H1359" s="34"/>
      <c r="I1359" s="34"/>
      <c r="J1359" s="317" t="str">
        <f t="shared" ref="J1359" si="188">+J1358</f>
        <v>AZUL</v>
      </c>
      <c r="K1359" s="34"/>
      <c r="L1359" s="34">
        <v>1</v>
      </c>
      <c r="M1359" s="34"/>
      <c r="N1359" s="34"/>
      <c r="O1359" s="34" t="str">
        <f t="shared" si="185"/>
        <v>CONTABILIDAD</v>
      </c>
      <c r="P1359" s="129"/>
      <c r="Q1359" s="35"/>
      <c r="R1359" s="35"/>
      <c r="S1359" s="35"/>
      <c r="T1359" s="35"/>
      <c r="U1359" s="35"/>
      <c r="V1359" s="35"/>
      <c r="W1359" s="196">
        <v>3000</v>
      </c>
      <c r="X1359" s="197">
        <f t="shared" si="182"/>
        <v>3000</v>
      </c>
    </row>
    <row r="1360" spans="3:24">
      <c r="C1360" s="38" t="s">
        <v>5183</v>
      </c>
      <c r="D1360" s="36" t="str">
        <f t="shared" si="187"/>
        <v>4.1.1.4.01</v>
      </c>
      <c r="E1360" s="34" t="s">
        <v>4843</v>
      </c>
      <c r="F1360" s="34"/>
      <c r="G1360" s="34"/>
      <c r="H1360" s="34"/>
      <c r="I1360" s="34"/>
      <c r="J1360" s="317" t="s">
        <v>402</v>
      </c>
      <c r="K1360" s="34"/>
      <c r="L1360" s="34">
        <v>1</v>
      </c>
      <c r="M1360" s="34"/>
      <c r="N1360" s="34"/>
      <c r="O1360" s="34" t="str">
        <f t="shared" si="185"/>
        <v>CONTABILIDAD</v>
      </c>
      <c r="P1360" s="129"/>
      <c r="Q1360" s="35"/>
      <c r="R1360" s="35"/>
      <c r="S1360" s="35"/>
      <c r="T1360" s="35"/>
      <c r="U1360" s="35"/>
      <c r="V1360" s="35"/>
      <c r="W1360" s="196">
        <v>3500</v>
      </c>
      <c r="X1360" s="197">
        <f t="shared" si="182"/>
        <v>3500</v>
      </c>
    </row>
    <row r="1361" spans="3:24">
      <c r="C1361" s="38" t="s">
        <v>5184</v>
      </c>
      <c r="D1361" s="36" t="str">
        <f t="shared" si="187"/>
        <v>4.1.1.4.01</v>
      </c>
      <c r="E1361" s="34" t="str">
        <f>+E1358</f>
        <v>SILLA DE OFCINA</v>
      </c>
      <c r="F1361" s="34"/>
      <c r="G1361" s="34"/>
      <c r="H1361" s="34"/>
      <c r="I1361" s="34"/>
      <c r="J1361" s="317" t="s">
        <v>402</v>
      </c>
      <c r="K1361" s="34"/>
      <c r="L1361" s="34">
        <v>1</v>
      </c>
      <c r="M1361" s="34"/>
      <c r="N1361" s="34"/>
      <c r="O1361" s="34" t="s">
        <v>5139</v>
      </c>
      <c r="P1361" s="129"/>
      <c r="Q1361" s="35"/>
      <c r="R1361" s="35"/>
      <c r="S1361" s="35"/>
      <c r="T1361" s="35"/>
      <c r="U1361" s="35"/>
      <c r="V1361" s="35"/>
      <c r="W1361" s="196">
        <v>3000</v>
      </c>
      <c r="X1361" s="197">
        <f t="shared" si="182"/>
        <v>3000</v>
      </c>
    </row>
    <row r="1362" spans="3:24">
      <c r="C1362" s="38" t="s">
        <v>5185</v>
      </c>
      <c r="D1362" s="36" t="str">
        <f t="shared" si="187"/>
        <v>4.1.1.4.01</v>
      </c>
      <c r="E1362" s="34" t="str">
        <f>+E1359</f>
        <v>SILLA DE OFCINA</v>
      </c>
      <c r="F1362" s="34"/>
      <c r="G1362" s="34"/>
      <c r="H1362" s="34"/>
      <c r="I1362" s="34"/>
      <c r="J1362" s="317" t="s">
        <v>388</v>
      </c>
      <c r="K1362" s="34"/>
      <c r="L1362" s="34">
        <f>+L1357</f>
        <v>1</v>
      </c>
      <c r="M1362" s="34"/>
      <c r="N1362" s="34"/>
      <c r="O1362" s="34" t="str">
        <f t="shared" ref="O1362:O1369" si="189">+O1361</f>
        <v>NACIDOS VIVOS</v>
      </c>
      <c r="P1362" s="129"/>
      <c r="Q1362" s="35"/>
      <c r="R1362" s="35"/>
      <c r="S1362" s="35"/>
      <c r="T1362" s="35"/>
      <c r="U1362" s="35"/>
      <c r="V1362" s="35"/>
      <c r="W1362" s="196">
        <v>3000</v>
      </c>
      <c r="X1362" s="197">
        <f t="shared" si="182"/>
        <v>3000</v>
      </c>
    </row>
    <row r="1363" spans="3:24">
      <c r="C1363" s="38" t="s">
        <v>5186</v>
      </c>
      <c r="D1363" s="36" t="str">
        <f t="shared" si="187"/>
        <v>4.1.1.4.01</v>
      </c>
      <c r="E1363" s="34" t="str">
        <f>+E1358</f>
        <v>SILLA DE OFCINA</v>
      </c>
      <c r="F1363" s="34"/>
      <c r="G1363" s="34"/>
      <c r="H1363" s="34"/>
      <c r="I1363" s="34"/>
      <c r="J1363" s="317" t="str">
        <f>+J1362</f>
        <v>Blanco</v>
      </c>
      <c r="K1363" s="34"/>
      <c r="L1363" s="34">
        <f>+L1357</f>
        <v>1</v>
      </c>
      <c r="M1363" s="34"/>
      <c r="N1363" s="34"/>
      <c r="O1363" s="34" t="str">
        <f t="shared" si="189"/>
        <v>NACIDOS VIVOS</v>
      </c>
      <c r="P1363" s="129"/>
      <c r="Q1363" s="35"/>
      <c r="R1363" s="35"/>
      <c r="S1363" s="35"/>
      <c r="T1363" s="35"/>
      <c r="U1363" s="35"/>
      <c r="V1363" s="35"/>
      <c r="W1363" s="196">
        <v>3000</v>
      </c>
      <c r="X1363" s="197">
        <f t="shared" si="182"/>
        <v>3000</v>
      </c>
    </row>
    <row r="1364" spans="3:24">
      <c r="C1364" s="38" t="s">
        <v>5187</v>
      </c>
      <c r="D1364" s="36" t="str">
        <f t="shared" si="187"/>
        <v>4.1.1.4.01</v>
      </c>
      <c r="E1364" s="34" t="s">
        <v>1709</v>
      </c>
      <c r="F1364" s="34"/>
      <c r="G1364" s="34"/>
      <c r="H1364" s="34"/>
      <c r="I1364" s="34"/>
      <c r="J1364" s="317" t="s">
        <v>402</v>
      </c>
      <c r="K1364" s="34"/>
      <c r="L1364" s="34">
        <f>+L1359</f>
        <v>1</v>
      </c>
      <c r="M1364" s="34"/>
      <c r="N1364" s="34"/>
      <c r="O1364" s="34" t="str">
        <f t="shared" si="189"/>
        <v>NACIDOS VIVOS</v>
      </c>
      <c r="P1364" s="129"/>
      <c r="Q1364" s="35"/>
      <c r="R1364" s="35"/>
      <c r="S1364" s="35"/>
      <c r="T1364" s="35"/>
      <c r="U1364" s="35"/>
      <c r="V1364" s="35"/>
      <c r="W1364" s="196">
        <v>2500</v>
      </c>
      <c r="X1364" s="197">
        <f t="shared" si="182"/>
        <v>2500</v>
      </c>
    </row>
    <row r="1365" spans="3:24">
      <c r="C1365" s="38" t="s">
        <v>5188</v>
      </c>
      <c r="D1365" s="36" t="str">
        <f t="shared" si="187"/>
        <v>4.1.1.4.01</v>
      </c>
      <c r="E1365" s="34" t="str">
        <f>+E1364</f>
        <v>Mesa azul Escritorio</v>
      </c>
      <c r="F1365" s="34"/>
      <c r="G1365" s="34"/>
      <c r="H1365" s="34"/>
      <c r="I1365" s="34"/>
      <c r="J1365" s="317" t="s">
        <v>402</v>
      </c>
      <c r="K1365" s="34"/>
      <c r="L1365" s="34">
        <f>+L1359</f>
        <v>1</v>
      </c>
      <c r="M1365" s="34"/>
      <c r="N1365" s="34"/>
      <c r="O1365" s="34" t="str">
        <f t="shared" si="189"/>
        <v>NACIDOS VIVOS</v>
      </c>
      <c r="P1365" s="129"/>
      <c r="Q1365" s="35"/>
      <c r="R1365" s="35"/>
      <c r="S1365" s="35"/>
      <c r="T1365" s="35"/>
      <c r="U1365" s="35"/>
      <c r="V1365" s="35"/>
      <c r="W1365" s="196">
        <v>2500</v>
      </c>
      <c r="X1365" s="197">
        <f t="shared" si="182"/>
        <v>2500</v>
      </c>
    </row>
    <row r="1366" spans="3:24">
      <c r="C1366" s="38" t="s">
        <v>5189</v>
      </c>
      <c r="D1366" s="36" t="str">
        <f t="shared" si="187"/>
        <v>4.1.1.4.01</v>
      </c>
      <c r="E1366" s="34" t="str">
        <f>+E1363</f>
        <v>SILLA DE OFCINA</v>
      </c>
      <c r="F1366" s="34"/>
      <c r="G1366" s="34"/>
      <c r="H1366" s="34"/>
      <c r="I1366" s="34"/>
      <c r="J1366" s="317" t="s">
        <v>402</v>
      </c>
      <c r="K1366" s="34"/>
      <c r="L1366" s="34">
        <f>+L1361</f>
        <v>1</v>
      </c>
      <c r="M1366" s="34"/>
      <c r="N1366" s="34"/>
      <c r="O1366" s="34" t="str">
        <f t="shared" si="189"/>
        <v>NACIDOS VIVOS</v>
      </c>
      <c r="P1366" s="129"/>
      <c r="Q1366" s="35"/>
      <c r="R1366" s="35"/>
      <c r="S1366" s="35"/>
      <c r="T1366" s="35"/>
      <c r="U1366" s="35"/>
      <c r="V1366" s="35"/>
      <c r="W1366" s="196">
        <v>3000</v>
      </c>
      <c r="X1366" s="197">
        <f t="shared" si="182"/>
        <v>3000</v>
      </c>
    </row>
    <row r="1367" spans="3:24">
      <c r="C1367" s="38" t="s">
        <v>5190</v>
      </c>
      <c r="D1367" s="36" t="str">
        <f t="shared" si="187"/>
        <v>4.1.1.4.01</v>
      </c>
      <c r="E1367" s="34" t="str">
        <f>+E1363</f>
        <v>SILLA DE OFCINA</v>
      </c>
      <c r="F1367" s="34"/>
      <c r="G1367" s="34"/>
      <c r="H1367" s="34"/>
      <c r="I1367" s="34"/>
      <c r="J1367" s="317" t="s">
        <v>402</v>
      </c>
      <c r="K1367" s="34"/>
      <c r="L1367" s="34">
        <f>+L1361</f>
        <v>1</v>
      </c>
      <c r="M1367" s="34"/>
      <c r="N1367" s="34"/>
      <c r="O1367" s="34" t="str">
        <f t="shared" si="189"/>
        <v>NACIDOS VIVOS</v>
      </c>
      <c r="P1367" s="129"/>
      <c r="Q1367" s="35"/>
      <c r="R1367" s="35"/>
      <c r="S1367" s="35"/>
      <c r="T1367" s="35"/>
      <c r="U1367" s="35"/>
      <c r="V1367" s="35"/>
      <c r="W1367" s="196">
        <v>3000</v>
      </c>
      <c r="X1367" s="197">
        <f t="shared" si="182"/>
        <v>3000</v>
      </c>
    </row>
    <row r="1368" spans="3:24">
      <c r="C1368" s="38" t="s">
        <v>5191</v>
      </c>
      <c r="D1368" s="36" t="str">
        <f t="shared" si="187"/>
        <v>4.1.1.4.01</v>
      </c>
      <c r="E1368" s="34" t="str">
        <f>+E1352</f>
        <v>CPU</v>
      </c>
      <c r="F1368" s="34"/>
      <c r="G1368" s="34"/>
      <c r="H1368" s="34"/>
      <c r="I1368" s="34"/>
      <c r="J1368" s="317" t="s">
        <v>1134</v>
      </c>
      <c r="K1368" s="34"/>
      <c r="L1368" s="34">
        <f>+L1363</f>
        <v>1</v>
      </c>
      <c r="M1368" s="34"/>
      <c r="N1368" s="34"/>
      <c r="O1368" s="34" t="str">
        <f t="shared" si="189"/>
        <v>NACIDOS VIVOS</v>
      </c>
      <c r="P1368" s="129"/>
      <c r="Q1368" s="35"/>
      <c r="R1368" s="35"/>
      <c r="S1368" s="35"/>
      <c r="T1368" s="35"/>
      <c r="U1368" s="35"/>
      <c r="V1368" s="35"/>
      <c r="W1368" s="196">
        <v>13000</v>
      </c>
      <c r="X1368" s="197">
        <f t="shared" si="182"/>
        <v>13000</v>
      </c>
    </row>
    <row r="1369" spans="3:24">
      <c r="C1369" s="38" t="s">
        <v>5192</v>
      </c>
      <c r="D1369" s="36" t="str">
        <f t="shared" si="187"/>
        <v>4.1.1.4.01</v>
      </c>
      <c r="E1369" s="34" t="str">
        <f>+E1353</f>
        <v>monitor</v>
      </c>
      <c r="F1369" s="34"/>
      <c r="G1369" s="34"/>
      <c r="H1369" s="34"/>
      <c r="I1369" s="34"/>
      <c r="J1369" s="317" t="s">
        <v>1134</v>
      </c>
      <c r="K1369" s="34"/>
      <c r="L1369" s="34">
        <f>+L1363</f>
        <v>1</v>
      </c>
      <c r="M1369" s="34"/>
      <c r="N1369" s="34"/>
      <c r="O1369" s="34" t="str">
        <f t="shared" si="189"/>
        <v>NACIDOS VIVOS</v>
      </c>
      <c r="P1369" s="129"/>
      <c r="Q1369" s="35"/>
      <c r="R1369" s="35"/>
      <c r="S1369" s="35"/>
      <c r="T1369" s="35"/>
      <c r="U1369" s="35"/>
      <c r="V1369" s="35"/>
      <c r="W1369" s="196">
        <v>3000</v>
      </c>
      <c r="X1369" s="197">
        <f t="shared" si="182"/>
        <v>3000</v>
      </c>
    </row>
    <row r="1370" spans="3:24">
      <c r="C1370" s="38" t="s">
        <v>5193</v>
      </c>
      <c r="D1370" s="36" t="str">
        <f t="shared" si="187"/>
        <v>4.1.1.4.01</v>
      </c>
      <c r="E1370" s="34" t="str">
        <f>+E1327</f>
        <v>LOCKER</v>
      </c>
      <c r="F1370" s="34"/>
      <c r="G1370" s="34"/>
      <c r="H1370" s="34"/>
      <c r="I1370" s="34"/>
      <c r="J1370" s="317" t="s">
        <v>402</v>
      </c>
      <c r="K1370" s="34"/>
      <c r="L1370" s="34">
        <f>+L1364</f>
        <v>1</v>
      </c>
      <c r="M1370" s="34"/>
      <c r="N1370" s="34"/>
      <c r="O1370" s="34" t="str">
        <f>+O1365</f>
        <v>NACIDOS VIVOS</v>
      </c>
      <c r="P1370" s="129"/>
      <c r="Q1370" s="35"/>
      <c r="R1370" s="35"/>
      <c r="S1370" s="35"/>
      <c r="T1370" s="35"/>
      <c r="U1370" s="35"/>
      <c r="V1370" s="35"/>
      <c r="W1370" s="196">
        <v>5000</v>
      </c>
      <c r="X1370" s="197">
        <f t="shared" si="182"/>
        <v>5000</v>
      </c>
    </row>
    <row r="1371" spans="3:24">
      <c r="C1371" s="38" t="s">
        <v>5194</v>
      </c>
      <c r="D1371" s="36" t="str">
        <f t="shared" si="187"/>
        <v>4.1.1.4.01</v>
      </c>
      <c r="E1371" s="34" t="s">
        <v>5140</v>
      </c>
      <c r="F1371" s="34"/>
      <c r="G1371" s="34"/>
      <c r="H1371" s="34"/>
      <c r="I1371" s="34"/>
      <c r="J1371" s="317" t="s">
        <v>402</v>
      </c>
      <c r="K1371" s="34"/>
      <c r="L1371" s="34">
        <f>+L1366</f>
        <v>1</v>
      </c>
      <c r="M1371" s="34"/>
      <c r="N1371" s="34"/>
      <c r="O1371" s="34" t="s">
        <v>5141</v>
      </c>
      <c r="P1371" s="129"/>
      <c r="Q1371" s="35"/>
      <c r="R1371" s="35"/>
      <c r="S1371" s="35"/>
      <c r="T1371" s="35"/>
      <c r="U1371" s="35"/>
      <c r="V1371" s="35"/>
      <c r="W1371" s="196">
        <v>5000</v>
      </c>
      <c r="X1371" s="197">
        <f t="shared" si="182"/>
        <v>5000</v>
      </c>
    </row>
    <row r="1372" spans="3:24">
      <c r="C1372" s="38" t="s">
        <v>5195</v>
      </c>
      <c r="D1372" s="36" t="str">
        <f t="shared" si="187"/>
        <v>4.1.1.4.01</v>
      </c>
      <c r="E1372" s="34" t="str">
        <f>+E1362</f>
        <v>SILLA DE OFCINA</v>
      </c>
      <c r="F1372" s="34"/>
      <c r="G1372" s="34"/>
      <c r="H1372" s="34"/>
      <c r="I1372" s="34"/>
      <c r="J1372" s="317" t="s">
        <v>402</v>
      </c>
      <c r="K1372" s="34"/>
      <c r="L1372" s="34">
        <f>+L1362</f>
        <v>1</v>
      </c>
      <c r="M1372" s="34"/>
      <c r="N1372" s="34"/>
      <c r="O1372" s="34" t="str">
        <f>+O1371</f>
        <v>VACUNA</v>
      </c>
      <c r="P1372" s="129"/>
      <c r="Q1372" s="35"/>
      <c r="R1372" s="35"/>
      <c r="S1372" s="35"/>
      <c r="T1372" s="35"/>
      <c r="U1372" s="35"/>
      <c r="V1372" s="35"/>
      <c r="W1372" s="196">
        <v>3500</v>
      </c>
      <c r="X1372" s="197">
        <f t="shared" si="182"/>
        <v>3500</v>
      </c>
    </row>
    <row r="1373" spans="3:24">
      <c r="C1373" s="38" t="s">
        <v>5196</v>
      </c>
      <c r="D1373" s="36" t="str">
        <f t="shared" si="187"/>
        <v>4.1.1.4.01</v>
      </c>
      <c r="E1373" s="34" t="str">
        <f>+E1362</f>
        <v>SILLA DE OFCINA</v>
      </c>
      <c r="F1373" s="34"/>
      <c r="G1373" s="34"/>
      <c r="H1373" s="34"/>
      <c r="I1373" s="34"/>
      <c r="J1373" s="317" t="s">
        <v>402</v>
      </c>
      <c r="K1373" s="34"/>
      <c r="L1373" s="34">
        <f>+L1362</f>
        <v>1</v>
      </c>
      <c r="M1373" s="34"/>
      <c r="N1373" s="34"/>
      <c r="O1373" s="34" t="str">
        <f>+O1371</f>
        <v>VACUNA</v>
      </c>
      <c r="P1373" s="129"/>
      <c r="Q1373" s="35"/>
      <c r="R1373" s="35"/>
      <c r="S1373" s="35"/>
      <c r="T1373" s="35"/>
      <c r="U1373" s="35"/>
      <c r="V1373" s="35"/>
      <c r="W1373" s="196">
        <v>3000</v>
      </c>
      <c r="X1373" s="197">
        <f t="shared" si="182"/>
        <v>3000</v>
      </c>
    </row>
    <row r="1374" spans="3:24">
      <c r="C1374" s="38" t="s">
        <v>5197</v>
      </c>
      <c r="D1374" s="36" t="str">
        <f t="shared" si="187"/>
        <v>4.1.1.4.01</v>
      </c>
      <c r="E1374" s="34" t="str">
        <f>+E1368</f>
        <v>CPU</v>
      </c>
      <c r="F1374" s="34"/>
      <c r="G1374" s="34"/>
      <c r="H1374" s="34"/>
      <c r="I1374" s="34"/>
      <c r="J1374" s="317" t="s">
        <v>1134</v>
      </c>
      <c r="K1374" s="34"/>
      <c r="L1374" s="34">
        <f>+L1364</f>
        <v>1</v>
      </c>
      <c r="M1374" s="34"/>
      <c r="N1374" s="34"/>
      <c r="O1374" s="34" t="str">
        <f>+O1373</f>
        <v>VACUNA</v>
      </c>
      <c r="P1374" s="129"/>
      <c r="Q1374" s="35"/>
      <c r="R1374" s="35"/>
      <c r="S1374" s="35"/>
      <c r="T1374" s="35"/>
      <c r="U1374" s="35"/>
      <c r="V1374" s="35"/>
      <c r="W1374" s="196">
        <v>13000</v>
      </c>
      <c r="X1374" s="197">
        <f t="shared" si="182"/>
        <v>13000</v>
      </c>
    </row>
    <row r="1375" spans="3:24">
      <c r="C1375" s="38" t="s">
        <v>5198</v>
      </c>
      <c r="D1375" s="36" t="str">
        <f t="shared" si="187"/>
        <v>4.1.1.4.01</v>
      </c>
      <c r="E1375" s="34" t="str">
        <f>+E1369</f>
        <v>monitor</v>
      </c>
      <c r="F1375" s="34"/>
      <c r="G1375" s="34"/>
      <c r="H1375" s="34"/>
      <c r="I1375" s="34"/>
      <c r="J1375" s="317" t="s">
        <v>1134</v>
      </c>
      <c r="K1375" s="34"/>
      <c r="L1375" s="34">
        <f>+L1364</f>
        <v>1</v>
      </c>
      <c r="M1375" s="34"/>
      <c r="N1375" s="34"/>
      <c r="O1375" s="34" t="str">
        <f>+O1373</f>
        <v>VACUNA</v>
      </c>
      <c r="P1375" s="129"/>
      <c r="Q1375" s="35"/>
      <c r="R1375" s="35"/>
      <c r="S1375" s="35"/>
      <c r="T1375" s="35"/>
      <c r="U1375" s="35"/>
      <c r="V1375" s="35"/>
      <c r="W1375" s="196">
        <v>3000</v>
      </c>
      <c r="X1375" s="197">
        <f t="shared" si="182"/>
        <v>3000</v>
      </c>
    </row>
    <row r="1376" spans="3:24">
      <c r="C1376" s="38" t="s">
        <v>5199</v>
      </c>
      <c r="D1376" s="36" t="str">
        <f t="shared" si="187"/>
        <v>4.1.1.4.01</v>
      </c>
      <c r="E1376" s="34" t="s">
        <v>1243</v>
      </c>
      <c r="F1376" s="34"/>
      <c r="G1376" s="34"/>
      <c r="H1376" s="34"/>
      <c r="I1376" s="34"/>
      <c r="J1376" s="317" t="s">
        <v>1150</v>
      </c>
      <c r="K1376" s="34"/>
      <c r="L1376" s="34">
        <f>+L1366</f>
        <v>1</v>
      </c>
      <c r="M1376" s="34"/>
      <c r="N1376" s="34"/>
      <c r="O1376" s="34" t="str">
        <f>+O1375</f>
        <v>VACUNA</v>
      </c>
      <c r="P1376" s="129"/>
      <c r="Q1376" s="35"/>
      <c r="R1376" s="35"/>
      <c r="S1376" s="35"/>
      <c r="T1376" s="35"/>
      <c r="U1376" s="35"/>
      <c r="V1376" s="35"/>
      <c r="W1376" s="196">
        <v>5000</v>
      </c>
      <c r="X1376" s="197">
        <f t="shared" si="182"/>
        <v>5000</v>
      </c>
    </row>
    <row r="1377" spans="3:24">
      <c r="C1377" s="38" t="s">
        <v>5200</v>
      </c>
      <c r="D1377" s="36" t="str">
        <f t="shared" si="187"/>
        <v>4.1.1.4.01</v>
      </c>
      <c r="E1377" s="34" t="str">
        <f>+E1374</f>
        <v>CPU</v>
      </c>
      <c r="F1377" s="34"/>
      <c r="G1377" s="34"/>
      <c r="H1377" s="34"/>
      <c r="I1377" s="34"/>
      <c r="J1377" s="317" t="str">
        <f>+J1376</f>
        <v>AZUL</v>
      </c>
      <c r="K1377" s="34"/>
      <c r="L1377" s="34">
        <f>+L1366</f>
        <v>1</v>
      </c>
      <c r="M1377" s="34"/>
      <c r="N1377" s="34"/>
      <c r="O1377" s="34" t="str">
        <f>+O1375</f>
        <v>VACUNA</v>
      </c>
      <c r="P1377" s="129"/>
      <c r="Q1377" s="35"/>
      <c r="R1377" s="35"/>
      <c r="S1377" s="35"/>
      <c r="T1377" s="35"/>
      <c r="U1377" s="35"/>
      <c r="V1377" s="35"/>
      <c r="W1377" s="196">
        <v>13000</v>
      </c>
      <c r="X1377" s="197">
        <f t="shared" si="182"/>
        <v>13000</v>
      </c>
    </row>
    <row r="1378" spans="3:24">
      <c r="C1378" s="38" t="s">
        <v>5201</v>
      </c>
      <c r="D1378" s="36" t="str">
        <f t="shared" si="187"/>
        <v>4.1.1.4.01</v>
      </c>
      <c r="E1378" s="34" t="str">
        <f>+E1375</f>
        <v>monitor</v>
      </c>
      <c r="F1378" s="34"/>
      <c r="G1378" s="34"/>
      <c r="H1378" s="34"/>
      <c r="I1378" s="34"/>
      <c r="J1378" s="317" t="str">
        <f t="shared" ref="J1378" si="190">+J1377</f>
        <v>AZUL</v>
      </c>
      <c r="K1378" s="34"/>
      <c r="L1378" s="34">
        <f>+L1368</f>
        <v>1</v>
      </c>
      <c r="M1378" s="34"/>
      <c r="N1378" s="34"/>
      <c r="O1378" s="34" t="str">
        <f>+O1377</f>
        <v>VACUNA</v>
      </c>
      <c r="P1378" s="129"/>
      <c r="Q1378" s="35"/>
      <c r="R1378" s="35"/>
      <c r="S1378" s="35"/>
      <c r="T1378" s="35"/>
      <c r="U1378" s="35"/>
      <c r="V1378" s="35"/>
      <c r="W1378" s="196">
        <v>4000</v>
      </c>
      <c r="X1378" s="197">
        <f t="shared" si="182"/>
        <v>4000</v>
      </c>
    </row>
    <row r="1379" spans="3:24">
      <c r="C1379" s="38" t="s">
        <v>5202</v>
      </c>
      <c r="D1379" s="36" t="str">
        <f t="shared" si="187"/>
        <v>4.1.1.4.01</v>
      </c>
      <c r="E1379" s="34" t="str">
        <f>+E1360</f>
        <v>SILLA DE ESPERA</v>
      </c>
      <c r="F1379" s="34"/>
      <c r="G1379" s="34"/>
      <c r="H1379" s="34"/>
      <c r="I1379" s="34"/>
      <c r="J1379" s="317" t="s">
        <v>402</v>
      </c>
      <c r="K1379" s="34"/>
      <c r="L1379" s="34">
        <f>+L1368</f>
        <v>1</v>
      </c>
      <c r="M1379" s="34"/>
      <c r="N1379" s="34"/>
      <c r="O1379" s="34" t="str">
        <f>+O1377</f>
        <v>VACUNA</v>
      </c>
      <c r="P1379" s="129"/>
      <c r="Q1379" s="35"/>
      <c r="R1379" s="35"/>
      <c r="S1379" s="35"/>
      <c r="T1379" s="35"/>
      <c r="U1379" s="35"/>
      <c r="V1379" s="35"/>
      <c r="W1379" s="196">
        <v>3000</v>
      </c>
      <c r="X1379" s="197">
        <f t="shared" si="182"/>
        <v>3000</v>
      </c>
    </row>
    <row r="1380" spans="3:24">
      <c r="C1380" s="38" t="s">
        <v>5203</v>
      </c>
      <c r="D1380" s="36" t="str">
        <f t="shared" si="187"/>
        <v>4.1.1.4.01</v>
      </c>
      <c r="E1380" s="34" t="str">
        <f>+E1362</f>
        <v>SILLA DE OFCINA</v>
      </c>
      <c r="F1380" s="34"/>
      <c r="G1380" s="34"/>
      <c r="H1380" s="34"/>
      <c r="I1380" s="34"/>
      <c r="J1380" s="317" t="s">
        <v>402</v>
      </c>
      <c r="K1380" s="34"/>
      <c r="L1380" s="34">
        <f>+L1370</f>
        <v>1</v>
      </c>
      <c r="M1380" s="34"/>
      <c r="N1380" s="34"/>
      <c r="O1380" s="34" t="str">
        <f>+O1379</f>
        <v>VACUNA</v>
      </c>
      <c r="P1380" s="129"/>
      <c r="Q1380" s="35"/>
      <c r="R1380" s="35"/>
      <c r="S1380" s="35"/>
      <c r="T1380" s="35"/>
      <c r="U1380" s="35"/>
      <c r="V1380" s="35"/>
      <c r="W1380" s="196">
        <v>3000</v>
      </c>
      <c r="X1380" s="197">
        <f t="shared" si="182"/>
        <v>3000</v>
      </c>
    </row>
    <row r="1381" spans="3:24">
      <c r="C1381" s="38" t="s">
        <v>5204</v>
      </c>
      <c r="D1381" s="36" t="str">
        <f t="shared" si="187"/>
        <v>4.1.1.4.01</v>
      </c>
      <c r="E1381" s="34" t="str">
        <f>+E1370</f>
        <v>LOCKER</v>
      </c>
      <c r="F1381" s="34"/>
      <c r="G1381" s="34"/>
      <c r="H1381" s="34"/>
      <c r="I1381" s="34"/>
      <c r="J1381" s="317" t="s">
        <v>388</v>
      </c>
      <c r="K1381" s="34"/>
      <c r="L1381" s="34">
        <f>+L1370</f>
        <v>1</v>
      </c>
      <c r="M1381" s="34"/>
      <c r="N1381" s="34"/>
      <c r="O1381" s="34" t="str">
        <f>+O1379</f>
        <v>VACUNA</v>
      </c>
      <c r="P1381" s="129"/>
      <c r="Q1381" s="35"/>
      <c r="R1381" s="35"/>
      <c r="S1381" s="35"/>
      <c r="T1381" s="35"/>
      <c r="U1381" s="35"/>
      <c r="V1381" s="35"/>
      <c r="W1381" s="196">
        <v>4500</v>
      </c>
      <c r="X1381" s="197">
        <f t="shared" ref="X1381:X1392" si="191">+W1381</f>
        <v>4500</v>
      </c>
    </row>
    <row r="1382" spans="3:24">
      <c r="C1382" s="38" t="s">
        <v>5205</v>
      </c>
      <c r="D1382" s="36" t="str">
        <f t="shared" si="187"/>
        <v>4.1.1.4.01</v>
      </c>
      <c r="E1382" s="34" t="str">
        <f>+E1370</f>
        <v>LOCKER</v>
      </c>
      <c r="F1382" s="34"/>
      <c r="G1382" s="34"/>
      <c r="H1382" s="34"/>
      <c r="I1382" s="34"/>
      <c r="J1382" s="317" t="str">
        <f>+J1381</f>
        <v>Blanco</v>
      </c>
      <c r="K1382" s="34"/>
      <c r="L1382" s="34">
        <f>+L1372</f>
        <v>1</v>
      </c>
      <c r="M1382" s="34"/>
      <c r="N1382" s="34"/>
      <c r="O1382" s="34" t="str">
        <f>+O1381</f>
        <v>VACUNA</v>
      </c>
      <c r="P1382" s="129"/>
      <c r="Q1382" s="35"/>
      <c r="R1382" s="35"/>
      <c r="S1382" s="35"/>
      <c r="T1382" s="35"/>
      <c r="U1382" s="35"/>
      <c r="V1382" s="35"/>
      <c r="W1382" s="196">
        <v>4500</v>
      </c>
      <c r="X1382" s="197">
        <f t="shared" si="191"/>
        <v>4500</v>
      </c>
    </row>
    <row r="1383" spans="3:24">
      <c r="C1383" s="38" t="s">
        <v>5206</v>
      </c>
      <c r="D1383" s="36" t="str">
        <f t="shared" si="187"/>
        <v>4.1.1.4.01</v>
      </c>
      <c r="E1383" s="34" t="s">
        <v>5142</v>
      </c>
      <c r="F1383" s="34"/>
      <c r="G1383" s="34"/>
      <c r="H1383" s="34"/>
      <c r="I1383" s="34"/>
      <c r="J1383" s="317" t="s">
        <v>402</v>
      </c>
      <c r="K1383" s="34"/>
      <c r="L1383" s="34">
        <f>+L1372</f>
        <v>1</v>
      </c>
      <c r="M1383" s="34"/>
      <c r="N1383" s="34"/>
      <c r="O1383" s="34" t="str">
        <f>+O1381</f>
        <v>VACUNA</v>
      </c>
      <c r="P1383" s="129"/>
      <c r="Q1383" s="35"/>
      <c r="R1383" s="35"/>
      <c r="S1383" s="35"/>
      <c r="T1383" s="35"/>
      <c r="U1383" s="35"/>
      <c r="V1383" s="35"/>
      <c r="W1383" s="196">
        <v>6000</v>
      </c>
      <c r="X1383" s="197">
        <f t="shared" si="191"/>
        <v>6000</v>
      </c>
    </row>
    <row r="1384" spans="3:24">
      <c r="C1384" s="38" t="s">
        <v>5207</v>
      </c>
      <c r="D1384" s="36" t="str">
        <f t="shared" si="187"/>
        <v>4.1.1.4.01</v>
      </c>
      <c r="E1384" s="34" t="s">
        <v>1332</v>
      </c>
      <c r="F1384" s="34"/>
      <c r="G1384" s="34"/>
      <c r="H1384" s="34"/>
      <c r="I1384" s="34"/>
      <c r="J1384" s="317" t="s">
        <v>402</v>
      </c>
      <c r="K1384" s="34"/>
      <c r="L1384" s="34">
        <f>+L1373</f>
        <v>1</v>
      </c>
      <c r="M1384" s="34"/>
      <c r="N1384" s="34"/>
      <c r="O1384" s="34" t="str">
        <f>+O1382</f>
        <v>VACUNA</v>
      </c>
      <c r="P1384" s="129"/>
      <c r="Q1384" s="35"/>
      <c r="R1384" s="35"/>
      <c r="S1384" s="35"/>
      <c r="T1384" s="35"/>
      <c r="U1384" s="35"/>
      <c r="V1384" s="35"/>
      <c r="W1384" s="196">
        <v>3000</v>
      </c>
      <c r="X1384" s="197">
        <f t="shared" si="191"/>
        <v>3000</v>
      </c>
    </row>
    <row r="1385" spans="3:24">
      <c r="C1385" s="38" t="s">
        <v>5208</v>
      </c>
      <c r="D1385" s="36" t="str">
        <f t="shared" si="187"/>
        <v>4.1.1.4.01</v>
      </c>
      <c r="E1385" s="34" t="s">
        <v>1332</v>
      </c>
      <c r="F1385" s="34"/>
      <c r="G1385" s="34"/>
      <c r="H1385" s="34"/>
      <c r="I1385" s="34"/>
      <c r="J1385" s="317" t="s">
        <v>402</v>
      </c>
      <c r="K1385" s="34"/>
      <c r="L1385" s="34">
        <f>+L1375</f>
        <v>1</v>
      </c>
      <c r="M1385" s="34"/>
      <c r="N1385" s="34"/>
      <c r="O1385" s="34" t="str">
        <f>+O1384</f>
        <v>VACUNA</v>
      </c>
      <c r="P1385" s="129"/>
      <c r="Q1385" s="35"/>
      <c r="R1385" s="35"/>
      <c r="S1385" s="35"/>
      <c r="T1385" s="35"/>
      <c r="U1385" s="35"/>
      <c r="V1385" s="35"/>
      <c r="W1385" s="196">
        <v>3000</v>
      </c>
      <c r="X1385" s="197">
        <f t="shared" si="191"/>
        <v>3000</v>
      </c>
    </row>
    <row r="1386" spans="3:24">
      <c r="C1386" s="38" t="s">
        <v>5209</v>
      </c>
      <c r="D1386" s="36" t="str">
        <f t="shared" si="187"/>
        <v>4.1.1.4.01</v>
      </c>
      <c r="E1386" s="34" t="str">
        <f>+E1370</f>
        <v>LOCKER</v>
      </c>
      <c r="F1386" s="34"/>
      <c r="G1386" s="34"/>
      <c r="H1386" s="34"/>
      <c r="I1386" s="34"/>
      <c r="J1386" s="317" t="s">
        <v>402</v>
      </c>
      <c r="K1386" s="34"/>
      <c r="L1386" s="34">
        <f>+L1375</f>
        <v>1</v>
      </c>
      <c r="M1386" s="34"/>
      <c r="N1386" s="34"/>
      <c r="O1386" s="34" t="str">
        <f>+O1384</f>
        <v>VACUNA</v>
      </c>
      <c r="P1386" s="129"/>
      <c r="Q1386" s="35"/>
      <c r="R1386" s="35"/>
      <c r="S1386" s="35"/>
      <c r="T1386" s="35"/>
      <c r="U1386" s="35"/>
      <c r="V1386" s="35"/>
      <c r="W1386" s="196">
        <v>4000</v>
      </c>
      <c r="X1386" s="197">
        <f t="shared" si="191"/>
        <v>4000</v>
      </c>
    </row>
    <row r="1387" spans="3:24">
      <c r="C1387" s="38" t="s">
        <v>5210</v>
      </c>
      <c r="D1387" s="36" t="str">
        <f t="shared" si="187"/>
        <v>4.1.1.4.01</v>
      </c>
      <c r="E1387" s="34" t="str">
        <f t="shared" ref="E1387:E1389" si="192">+E1371</f>
        <v>EXTINTOR VACUNA</v>
      </c>
      <c r="F1387" s="34"/>
      <c r="G1387" s="34"/>
      <c r="H1387" s="34"/>
      <c r="I1387" s="34"/>
      <c r="J1387" s="317" t="s">
        <v>1134</v>
      </c>
      <c r="K1387" s="34"/>
      <c r="L1387" s="34">
        <f>+L1377</f>
        <v>1</v>
      </c>
      <c r="M1387" s="34"/>
      <c r="N1387" s="34"/>
      <c r="O1387" s="34" t="str">
        <f>+O1386</f>
        <v>VACUNA</v>
      </c>
      <c r="P1387" s="129"/>
      <c r="Q1387" s="35"/>
      <c r="R1387" s="35"/>
      <c r="S1387" s="35"/>
      <c r="T1387" s="35"/>
      <c r="U1387" s="35"/>
      <c r="V1387" s="35"/>
      <c r="W1387" s="196">
        <v>5000</v>
      </c>
      <c r="X1387" s="197">
        <f t="shared" si="191"/>
        <v>5000</v>
      </c>
    </row>
    <row r="1388" spans="3:24">
      <c r="C1388" s="38" t="s">
        <v>5211</v>
      </c>
      <c r="D1388" s="36" t="str">
        <f t="shared" si="187"/>
        <v>4.1.1.4.01</v>
      </c>
      <c r="E1388" s="34" t="str">
        <f t="shared" si="192"/>
        <v>SILLA DE OFCINA</v>
      </c>
      <c r="F1388" s="34"/>
      <c r="G1388" s="34"/>
      <c r="H1388" s="34"/>
      <c r="I1388" s="34"/>
      <c r="J1388" s="317" t="s">
        <v>1134</v>
      </c>
      <c r="K1388" s="34"/>
      <c r="L1388" s="34">
        <f>+L1377</f>
        <v>1</v>
      </c>
      <c r="M1388" s="34"/>
      <c r="N1388" s="34"/>
      <c r="O1388" s="34" t="str">
        <f>+O1386</f>
        <v>VACUNA</v>
      </c>
      <c r="P1388" s="129"/>
      <c r="Q1388" s="35"/>
      <c r="R1388" s="35"/>
      <c r="S1388" s="35"/>
      <c r="T1388" s="35"/>
      <c r="U1388" s="35"/>
      <c r="V1388" s="35"/>
      <c r="W1388" s="196">
        <v>3500</v>
      </c>
      <c r="X1388" s="197">
        <f t="shared" si="191"/>
        <v>3500</v>
      </c>
    </row>
    <row r="1389" spans="3:24">
      <c r="C1389" s="38" t="s">
        <v>5212</v>
      </c>
      <c r="D1389" s="36" t="str">
        <f t="shared" si="187"/>
        <v>4.1.1.4.01</v>
      </c>
      <c r="E1389" s="34" t="str">
        <f t="shared" si="192"/>
        <v>SILLA DE OFCINA</v>
      </c>
      <c r="F1389" s="34"/>
      <c r="G1389" s="34"/>
      <c r="H1389" s="34"/>
      <c r="I1389" s="34"/>
      <c r="J1389" s="317" t="str">
        <f>+J1388</f>
        <v>METAL</v>
      </c>
      <c r="K1389" s="34"/>
      <c r="L1389" s="34">
        <f>+L1379</f>
        <v>1</v>
      </c>
      <c r="M1389" s="34"/>
      <c r="N1389" s="34"/>
      <c r="O1389" s="34" t="str">
        <f>+O1388</f>
        <v>VACUNA</v>
      </c>
      <c r="P1389" s="129"/>
      <c r="Q1389" s="35"/>
      <c r="R1389" s="35"/>
      <c r="S1389" s="35"/>
      <c r="T1389" s="35"/>
      <c r="U1389" s="35"/>
      <c r="V1389" s="35"/>
      <c r="W1389" s="196">
        <v>3500</v>
      </c>
      <c r="X1389" s="197">
        <f t="shared" si="191"/>
        <v>3500</v>
      </c>
    </row>
    <row r="1390" spans="3:24">
      <c r="C1390" s="38" t="s">
        <v>5213</v>
      </c>
      <c r="D1390" s="36" t="str">
        <f t="shared" si="187"/>
        <v>4.1.1.4.01</v>
      </c>
      <c r="E1390" s="34" t="s">
        <v>4856</v>
      </c>
      <c r="F1390" s="34"/>
      <c r="G1390" s="34"/>
      <c r="H1390" s="34"/>
      <c r="I1390" s="34"/>
      <c r="J1390" s="317" t="s">
        <v>402</v>
      </c>
      <c r="K1390" s="34"/>
      <c r="L1390" s="34">
        <f>+L1379</f>
        <v>1</v>
      </c>
      <c r="M1390" s="34"/>
      <c r="N1390" s="34"/>
      <c r="O1390" s="34" t="str">
        <f>+O1388</f>
        <v>VACUNA</v>
      </c>
      <c r="P1390" s="129"/>
      <c r="Q1390" s="35"/>
      <c r="R1390" s="35"/>
      <c r="S1390" s="35"/>
      <c r="T1390" s="35"/>
      <c r="U1390" s="35"/>
      <c r="V1390" s="35"/>
      <c r="W1390" s="196">
        <v>4000</v>
      </c>
      <c r="X1390" s="197">
        <f t="shared" si="191"/>
        <v>4000</v>
      </c>
    </row>
    <row r="1391" spans="3:24">
      <c r="C1391" s="38" t="s">
        <v>5214</v>
      </c>
      <c r="D1391" s="36" t="str">
        <f t="shared" si="187"/>
        <v>4.1.1.4.01</v>
      </c>
      <c r="E1391" s="34" t="s">
        <v>5143</v>
      </c>
      <c r="F1391" s="34"/>
      <c r="G1391" s="34"/>
      <c r="H1391" s="34"/>
      <c r="I1391" s="34"/>
      <c r="J1391" s="317" t="s">
        <v>402</v>
      </c>
      <c r="K1391" s="34"/>
      <c r="L1391" s="34">
        <f>+L1381</f>
        <v>1</v>
      </c>
      <c r="M1391" s="34"/>
      <c r="N1391" s="34"/>
      <c r="O1391" s="34" t="str">
        <f>+O1390</f>
        <v>VACUNA</v>
      </c>
      <c r="P1391" s="129"/>
      <c r="Q1391" s="35"/>
      <c r="R1391" s="35"/>
      <c r="S1391" s="35"/>
      <c r="T1391" s="35"/>
      <c r="U1391" s="35"/>
      <c r="V1391" s="35"/>
      <c r="W1391" s="196">
        <v>3000</v>
      </c>
      <c r="X1391" s="197">
        <f t="shared" si="191"/>
        <v>3000</v>
      </c>
    </row>
    <row r="1392" spans="3:24">
      <c r="C1392" s="38" t="s">
        <v>5215</v>
      </c>
      <c r="D1392" s="36" t="str">
        <f t="shared" si="187"/>
        <v>4.1.1.4.01</v>
      </c>
      <c r="E1392" s="34" t="s">
        <v>917</v>
      </c>
      <c r="F1392" s="34"/>
      <c r="G1392" s="34"/>
      <c r="H1392" s="34"/>
      <c r="I1392" s="34"/>
      <c r="J1392" s="317" t="str">
        <f>+J1391</f>
        <v>Negro</v>
      </c>
      <c r="K1392" s="34"/>
      <c r="L1392" s="34">
        <f>+L1381</f>
        <v>1</v>
      </c>
      <c r="M1392" s="34"/>
      <c r="N1392" s="34"/>
      <c r="O1392" s="34" t="str">
        <f>+O1390</f>
        <v>VACUNA</v>
      </c>
      <c r="P1392" s="129"/>
      <c r="Q1392" s="35"/>
      <c r="R1392" s="35"/>
      <c r="S1392" s="35"/>
      <c r="T1392" s="35"/>
      <c r="U1392" s="35"/>
      <c r="V1392" s="35"/>
      <c r="W1392" s="196">
        <v>12000</v>
      </c>
      <c r="X1392" s="197">
        <f t="shared" si="191"/>
        <v>12000</v>
      </c>
    </row>
    <row r="1393" spans="3:24">
      <c r="C1393" s="38" t="s">
        <v>5252</v>
      </c>
      <c r="D1393" s="36" t="str">
        <f t="shared" si="187"/>
        <v>4.1.1.4.01</v>
      </c>
      <c r="E1393" s="34" t="s">
        <v>663</v>
      </c>
      <c r="F1393" s="34" t="s">
        <v>1301</v>
      </c>
      <c r="G1393" s="34"/>
      <c r="H1393" s="34"/>
      <c r="I1393" s="34"/>
      <c r="J1393" s="317" t="s">
        <v>402</v>
      </c>
      <c r="K1393" s="34"/>
      <c r="L1393" s="34">
        <f>+L1383</f>
        <v>1</v>
      </c>
      <c r="M1393" s="34"/>
      <c r="N1393" s="34"/>
      <c r="O1393" s="34" t="s">
        <v>5239</v>
      </c>
      <c r="P1393" s="129"/>
      <c r="Q1393" s="35"/>
      <c r="R1393" s="35"/>
      <c r="S1393" s="35"/>
      <c r="T1393" s="35"/>
      <c r="U1393" s="35"/>
      <c r="V1393" s="35"/>
      <c r="W1393" s="196">
        <v>5000</v>
      </c>
      <c r="X1393" s="197">
        <f t="shared" ref="X1393:X1428" si="193">+W1393</f>
        <v>5000</v>
      </c>
    </row>
    <row r="1394" spans="3:24">
      <c r="C1394" s="38" t="s">
        <v>5253</v>
      </c>
      <c r="D1394" s="36" t="str">
        <f t="shared" si="187"/>
        <v>4.1.1.4.01</v>
      </c>
      <c r="E1394" s="34" t="s">
        <v>557</v>
      </c>
      <c r="F1394" s="34" t="s">
        <v>5251</v>
      </c>
      <c r="G1394" s="34"/>
      <c r="H1394" s="34"/>
      <c r="I1394" s="34"/>
      <c r="J1394" s="317" t="s">
        <v>402</v>
      </c>
      <c r="K1394" s="34"/>
      <c r="L1394" s="34">
        <f>+L1388</f>
        <v>1</v>
      </c>
      <c r="M1394" s="34"/>
      <c r="N1394" s="34"/>
      <c r="O1394" s="34" t="str">
        <f>+O1393</f>
        <v>ODONTOLOGIA</v>
      </c>
      <c r="P1394" s="129"/>
      <c r="Q1394" s="35"/>
      <c r="R1394" s="35"/>
      <c r="S1394" s="35"/>
      <c r="T1394" s="35"/>
      <c r="U1394" s="35"/>
      <c r="V1394" s="35"/>
      <c r="W1394" s="196">
        <v>6000</v>
      </c>
      <c r="X1394" s="197">
        <f t="shared" si="193"/>
        <v>6000</v>
      </c>
    </row>
    <row r="1395" spans="3:24">
      <c r="C1395" s="38" t="s">
        <v>5254</v>
      </c>
      <c r="D1395" s="36" t="str">
        <f t="shared" si="187"/>
        <v>4.1.1.4.01</v>
      </c>
      <c r="E1395" s="34" t="s">
        <v>2078</v>
      </c>
      <c r="F1395" s="34" t="s">
        <v>1343</v>
      </c>
      <c r="G1395" s="34"/>
      <c r="H1395" s="34"/>
      <c r="I1395" s="34"/>
      <c r="J1395" s="317" t="s">
        <v>402</v>
      </c>
      <c r="K1395" s="34"/>
      <c r="L1395" s="34">
        <f>+L1390</f>
        <v>1</v>
      </c>
      <c r="M1395" s="34"/>
      <c r="N1395" s="34"/>
      <c r="O1395" s="34" t="str">
        <f t="shared" ref="O1395:O1427" si="194">+O1394</f>
        <v>ODONTOLOGIA</v>
      </c>
      <c r="P1395" s="129"/>
      <c r="Q1395" s="35"/>
      <c r="R1395" s="35"/>
      <c r="S1395" s="35"/>
      <c r="T1395" s="35"/>
      <c r="U1395" s="35"/>
      <c r="V1395" s="35"/>
      <c r="W1395" s="196">
        <v>5000</v>
      </c>
      <c r="X1395" s="197">
        <f t="shared" si="193"/>
        <v>5000</v>
      </c>
    </row>
    <row r="1396" spans="3:24">
      <c r="C1396" s="38" t="s">
        <v>5255</v>
      </c>
      <c r="D1396" s="36" t="str">
        <f t="shared" si="187"/>
        <v>4.1.1.4.01</v>
      </c>
      <c r="E1396" s="34" t="s">
        <v>896</v>
      </c>
      <c r="F1396" s="34"/>
      <c r="G1396" s="34"/>
      <c r="H1396" s="34"/>
      <c r="I1396" s="34"/>
      <c r="J1396" s="317" t="s">
        <v>402</v>
      </c>
      <c r="K1396" s="34"/>
      <c r="L1396" s="34">
        <f>+L1390</f>
        <v>1</v>
      </c>
      <c r="M1396" s="34"/>
      <c r="N1396" s="34"/>
      <c r="O1396" s="34" t="str">
        <f t="shared" si="194"/>
        <v>ODONTOLOGIA</v>
      </c>
      <c r="P1396" s="129"/>
      <c r="Q1396" s="35"/>
      <c r="R1396" s="35"/>
      <c r="S1396" s="35"/>
      <c r="T1396" s="35"/>
      <c r="U1396" s="35"/>
      <c r="V1396" s="35"/>
      <c r="W1396" s="196">
        <v>13000</v>
      </c>
      <c r="X1396" s="197">
        <f t="shared" si="193"/>
        <v>13000</v>
      </c>
    </row>
    <row r="1397" spans="3:24">
      <c r="C1397" s="38" t="s">
        <v>5256</v>
      </c>
      <c r="D1397" s="36" t="str">
        <f t="shared" si="187"/>
        <v>4.1.1.4.01</v>
      </c>
      <c r="E1397" s="34" t="s">
        <v>453</v>
      </c>
      <c r="F1397" s="34"/>
      <c r="G1397" s="34"/>
      <c r="H1397" s="34"/>
      <c r="I1397" s="34"/>
      <c r="J1397" s="317" t="s">
        <v>1134</v>
      </c>
      <c r="K1397" s="34"/>
      <c r="L1397" s="34">
        <f>+L1392</f>
        <v>1</v>
      </c>
      <c r="M1397" s="34"/>
      <c r="N1397" s="34"/>
      <c r="O1397" s="34" t="str">
        <f t="shared" si="194"/>
        <v>ODONTOLOGIA</v>
      </c>
      <c r="P1397" s="129"/>
      <c r="Q1397" s="35"/>
      <c r="R1397" s="35"/>
      <c r="S1397" s="35"/>
      <c r="T1397" s="35"/>
      <c r="U1397" s="35"/>
      <c r="V1397" s="35"/>
      <c r="W1397" s="196">
        <v>3000</v>
      </c>
      <c r="X1397" s="197">
        <f t="shared" si="193"/>
        <v>3000</v>
      </c>
    </row>
    <row r="1398" spans="3:24">
      <c r="C1398" s="38" t="s">
        <v>5257</v>
      </c>
      <c r="D1398" s="36" t="str">
        <f t="shared" si="187"/>
        <v>4.1.1.4.01</v>
      </c>
      <c r="E1398" s="34" t="s">
        <v>896</v>
      </c>
      <c r="F1398" s="34"/>
      <c r="G1398" s="34"/>
      <c r="H1398" s="34"/>
      <c r="I1398" s="34"/>
      <c r="J1398" s="317" t="s">
        <v>1134</v>
      </c>
      <c r="K1398" s="34"/>
      <c r="L1398" s="34">
        <f>+L1392</f>
        <v>1</v>
      </c>
      <c r="M1398" s="34"/>
      <c r="N1398" s="34"/>
      <c r="O1398" s="34" t="str">
        <f t="shared" si="194"/>
        <v>ODONTOLOGIA</v>
      </c>
      <c r="P1398" s="129"/>
      <c r="Q1398" s="35"/>
      <c r="R1398" s="35"/>
      <c r="S1398" s="35"/>
      <c r="T1398" s="35"/>
      <c r="U1398" s="35"/>
      <c r="V1398" s="35"/>
      <c r="W1398" s="196">
        <v>12006</v>
      </c>
      <c r="X1398" s="197">
        <f t="shared" si="193"/>
        <v>12006</v>
      </c>
    </row>
    <row r="1399" spans="3:24">
      <c r="C1399" s="38" t="s">
        <v>5258</v>
      </c>
      <c r="D1399" s="36" t="str">
        <f t="shared" si="187"/>
        <v>4.1.1.4.01</v>
      </c>
      <c r="E1399" s="34" t="s">
        <v>453</v>
      </c>
      <c r="F1399" s="34"/>
      <c r="G1399" s="34"/>
      <c r="H1399" s="34"/>
      <c r="I1399" s="34"/>
      <c r="J1399" s="317" t="str">
        <f>+J1398</f>
        <v>METAL</v>
      </c>
      <c r="K1399" s="34"/>
      <c r="L1399" s="34">
        <f>+L1394</f>
        <v>1</v>
      </c>
      <c r="M1399" s="34"/>
      <c r="N1399" s="34"/>
      <c r="O1399" s="34" t="str">
        <f t="shared" si="194"/>
        <v>ODONTOLOGIA</v>
      </c>
      <c r="P1399" s="129"/>
      <c r="Q1399" s="35"/>
      <c r="R1399" s="35"/>
      <c r="S1399" s="35"/>
      <c r="T1399" s="35"/>
      <c r="U1399" s="35"/>
      <c r="V1399" s="35"/>
      <c r="W1399" s="196">
        <v>13000</v>
      </c>
      <c r="X1399" s="197">
        <f t="shared" si="193"/>
        <v>13000</v>
      </c>
    </row>
    <row r="1400" spans="3:24">
      <c r="C1400" s="38" t="s">
        <v>5259</v>
      </c>
      <c r="D1400" s="36" t="str">
        <f t="shared" si="187"/>
        <v>4.1.1.4.01</v>
      </c>
      <c r="E1400" s="34" t="s">
        <v>896</v>
      </c>
      <c r="F1400" s="34"/>
      <c r="G1400" s="34"/>
      <c r="H1400" s="34"/>
      <c r="I1400" s="34"/>
      <c r="J1400" s="317" t="s">
        <v>402</v>
      </c>
      <c r="K1400" s="34"/>
      <c r="L1400" s="34">
        <f>+L1394</f>
        <v>1</v>
      </c>
      <c r="M1400" s="34"/>
      <c r="N1400" s="34"/>
      <c r="O1400" s="34" t="str">
        <f t="shared" si="194"/>
        <v>ODONTOLOGIA</v>
      </c>
      <c r="P1400" s="129"/>
      <c r="Q1400" s="35"/>
      <c r="R1400" s="35"/>
      <c r="S1400" s="35"/>
      <c r="T1400" s="35"/>
      <c r="U1400" s="35"/>
      <c r="V1400" s="35"/>
      <c r="W1400" s="196">
        <v>13000</v>
      </c>
      <c r="X1400" s="197">
        <f t="shared" si="193"/>
        <v>13000</v>
      </c>
    </row>
    <row r="1401" spans="3:24">
      <c r="C1401" s="38" t="s">
        <v>5260</v>
      </c>
      <c r="D1401" s="36" t="str">
        <f t="shared" si="187"/>
        <v>4.1.1.4.01</v>
      </c>
      <c r="E1401" s="34" t="s">
        <v>453</v>
      </c>
      <c r="F1401" s="34"/>
      <c r="G1401" s="34"/>
      <c r="H1401" s="34"/>
      <c r="I1401" s="34"/>
      <c r="J1401" s="317" t="s">
        <v>402</v>
      </c>
      <c r="K1401" s="34"/>
      <c r="L1401" s="34">
        <f>+L1395</f>
        <v>1</v>
      </c>
      <c r="M1401" s="34"/>
      <c r="N1401" s="34"/>
      <c r="O1401" s="34" t="str">
        <f t="shared" si="194"/>
        <v>ODONTOLOGIA</v>
      </c>
      <c r="P1401" s="129"/>
      <c r="Q1401" s="35"/>
      <c r="R1401" s="35"/>
      <c r="S1401" s="35"/>
      <c r="T1401" s="35"/>
      <c r="U1401" s="35"/>
      <c r="V1401" s="35"/>
      <c r="W1401" s="196">
        <v>3000</v>
      </c>
      <c r="X1401" s="197">
        <f t="shared" si="193"/>
        <v>3000</v>
      </c>
    </row>
    <row r="1402" spans="3:24">
      <c r="C1402" s="38" t="s">
        <v>5261</v>
      </c>
      <c r="D1402" s="36" t="str">
        <f t="shared" si="187"/>
        <v>4.1.1.4.01</v>
      </c>
      <c r="E1402" s="34" t="s">
        <v>1243</v>
      </c>
      <c r="F1402" s="34"/>
      <c r="G1402" s="34"/>
      <c r="H1402" s="34"/>
      <c r="I1402" s="34"/>
      <c r="J1402" s="317" t="s">
        <v>402</v>
      </c>
      <c r="K1402" s="34"/>
      <c r="L1402" s="34">
        <f>+L1397</f>
        <v>1</v>
      </c>
      <c r="M1402" s="34"/>
      <c r="N1402" s="34"/>
      <c r="O1402" s="34" t="str">
        <f t="shared" si="194"/>
        <v>ODONTOLOGIA</v>
      </c>
      <c r="P1402" s="129"/>
      <c r="Q1402" s="35"/>
      <c r="R1402" s="35"/>
      <c r="S1402" s="35"/>
      <c r="T1402" s="35"/>
      <c r="U1402" s="35"/>
      <c r="V1402" s="35"/>
      <c r="W1402" s="196">
        <v>5000</v>
      </c>
      <c r="X1402" s="197">
        <f t="shared" si="193"/>
        <v>5000</v>
      </c>
    </row>
    <row r="1403" spans="3:24">
      <c r="C1403" s="38" t="s">
        <v>5262</v>
      </c>
      <c r="D1403" s="36" t="str">
        <f t="shared" si="187"/>
        <v>4.1.1.4.01</v>
      </c>
      <c r="E1403" s="34" t="s">
        <v>1243</v>
      </c>
      <c r="F1403" s="34"/>
      <c r="G1403" s="34"/>
      <c r="H1403" s="34"/>
      <c r="I1403" s="34"/>
      <c r="J1403" s="317" t="s">
        <v>402</v>
      </c>
      <c r="K1403" s="34"/>
      <c r="L1403" s="34">
        <f>+L1393</f>
        <v>1</v>
      </c>
      <c r="M1403" s="34"/>
      <c r="N1403" s="34"/>
      <c r="O1403" s="34" t="str">
        <f t="shared" si="194"/>
        <v>ODONTOLOGIA</v>
      </c>
      <c r="P1403" s="129"/>
      <c r="Q1403" s="35"/>
      <c r="R1403" s="35"/>
      <c r="S1403" s="35"/>
      <c r="T1403" s="35"/>
      <c r="U1403" s="35"/>
      <c r="V1403" s="35"/>
      <c r="W1403" s="196">
        <v>5000</v>
      </c>
      <c r="X1403" s="197">
        <f t="shared" si="193"/>
        <v>5000</v>
      </c>
    </row>
    <row r="1404" spans="3:24">
      <c r="C1404" s="38" t="s">
        <v>5263</v>
      </c>
      <c r="D1404" s="36" t="str">
        <f t="shared" si="187"/>
        <v>4.1.1.4.01</v>
      </c>
      <c r="E1404" s="34" t="s">
        <v>1243</v>
      </c>
      <c r="F1404" s="34"/>
      <c r="G1404" s="34"/>
      <c r="H1404" s="34"/>
      <c r="I1404" s="34"/>
      <c r="J1404" s="317" t="s">
        <v>402</v>
      </c>
      <c r="K1404" s="34"/>
      <c r="L1404" s="34">
        <f>+L1393</f>
        <v>1</v>
      </c>
      <c r="M1404" s="34"/>
      <c r="N1404" s="34"/>
      <c r="O1404" s="34" t="str">
        <f t="shared" si="194"/>
        <v>ODONTOLOGIA</v>
      </c>
      <c r="P1404" s="129"/>
      <c r="Q1404" s="35"/>
      <c r="R1404" s="35"/>
      <c r="S1404" s="35"/>
      <c r="T1404" s="35"/>
      <c r="U1404" s="35"/>
      <c r="V1404" s="35"/>
      <c r="W1404" s="196">
        <v>5000</v>
      </c>
      <c r="X1404" s="197">
        <f t="shared" si="193"/>
        <v>5000</v>
      </c>
    </row>
    <row r="1405" spans="3:24">
      <c r="C1405" s="38" t="s">
        <v>5264</v>
      </c>
      <c r="D1405" s="36" t="str">
        <f t="shared" si="187"/>
        <v>4.1.1.4.01</v>
      </c>
      <c r="E1405" s="34" t="str">
        <f>+E1389</f>
        <v>SILLA DE OFCINA</v>
      </c>
      <c r="F1405" s="34"/>
      <c r="G1405" s="34"/>
      <c r="H1405" s="34"/>
      <c r="I1405" s="34"/>
      <c r="J1405" s="317" t="s">
        <v>402</v>
      </c>
      <c r="K1405" s="34"/>
      <c r="L1405" s="34">
        <f>+L1395</f>
        <v>1</v>
      </c>
      <c r="M1405" s="34"/>
      <c r="N1405" s="34"/>
      <c r="O1405" s="34" t="str">
        <f t="shared" si="194"/>
        <v>ODONTOLOGIA</v>
      </c>
      <c r="P1405" s="129"/>
      <c r="Q1405" s="35"/>
      <c r="R1405" s="35"/>
      <c r="S1405" s="35"/>
      <c r="T1405" s="35"/>
      <c r="U1405" s="35"/>
      <c r="V1405" s="35"/>
      <c r="W1405" s="196">
        <v>3000</v>
      </c>
      <c r="X1405" s="197">
        <f t="shared" si="193"/>
        <v>3000</v>
      </c>
    </row>
    <row r="1406" spans="3:24">
      <c r="C1406" s="38" t="s">
        <v>5265</v>
      </c>
      <c r="D1406" s="36" t="str">
        <f t="shared" ref="D1406:D1443" si="195">+D1404</f>
        <v>4.1.1.4.01</v>
      </c>
      <c r="E1406" s="34" t="str">
        <f>+E1389</f>
        <v>SILLA DE OFCINA</v>
      </c>
      <c r="F1406" s="34"/>
      <c r="G1406" s="34"/>
      <c r="H1406" s="34"/>
      <c r="I1406" s="34"/>
      <c r="J1406" s="317" t="s">
        <v>1134</v>
      </c>
      <c r="K1406" s="34"/>
      <c r="L1406" s="34">
        <f>+L1395</f>
        <v>1</v>
      </c>
      <c r="M1406" s="34"/>
      <c r="N1406" s="34"/>
      <c r="O1406" s="34" t="str">
        <f t="shared" si="194"/>
        <v>ODONTOLOGIA</v>
      </c>
      <c r="P1406" s="129"/>
      <c r="Q1406" s="35"/>
      <c r="R1406" s="35"/>
      <c r="S1406" s="35"/>
      <c r="T1406" s="35"/>
      <c r="U1406" s="35"/>
      <c r="V1406" s="35"/>
      <c r="W1406" s="196">
        <v>3000</v>
      </c>
      <c r="X1406" s="197">
        <f t="shared" si="193"/>
        <v>3000</v>
      </c>
    </row>
    <row r="1407" spans="3:24">
      <c r="C1407" s="38" t="s">
        <v>5266</v>
      </c>
      <c r="D1407" s="36" t="str">
        <f t="shared" si="195"/>
        <v>4.1.1.4.01</v>
      </c>
      <c r="E1407" s="34" t="str">
        <f>+E1389</f>
        <v>SILLA DE OFCINA</v>
      </c>
      <c r="F1407" s="34"/>
      <c r="G1407" s="34"/>
      <c r="H1407" s="34"/>
      <c r="I1407" s="34"/>
      <c r="J1407" s="317" t="s">
        <v>1134</v>
      </c>
      <c r="K1407" s="34"/>
      <c r="L1407" s="34">
        <f>+L1397</f>
        <v>1</v>
      </c>
      <c r="M1407" s="34"/>
      <c r="N1407" s="34"/>
      <c r="O1407" s="34" t="str">
        <f t="shared" si="194"/>
        <v>ODONTOLOGIA</v>
      </c>
      <c r="P1407" s="129"/>
      <c r="Q1407" s="35"/>
      <c r="R1407" s="35"/>
      <c r="S1407" s="35"/>
      <c r="T1407" s="35"/>
      <c r="U1407" s="35"/>
      <c r="V1407" s="35"/>
      <c r="W1407" s="196">
        <v>3000</v>
      </c>
      <c r="X1407" s="197">
        <f t="shared" si="193"/>
        <v>3000</v>
      </c>
    </row>
    <row r="1408" spans="3:24">
      <c r="C1408" s="38" t="s">
        <v>5267</v>
      </c>
      <c r="D1408" s="36" t="str">
        <f t="shared" si="195"/>
        <v>4.1.1.4.01</v>
      </c>
      <c r="E1408" s="34" t="s">
        <v>5248</v>
      </c>
      <c r="F1408" s="34"/>
      <c r="G1408" s="34"/>
      <c r="H1408" s="34"/>
      <c r="I1408" s="34"/>
      <c r="J1408" s="317" t="str">
        <f>+J1407</f>
        <v>METAL</v>
      </c>
      <c r="K1408" s="34"/>
      <c r="L1408" s="34">
        <f>+L1397</f>
        <v>1</v>
      </c>
      <c r="M1408" s="34"/>
      <c r="N1408" s="34"/>
      <c r="O1408" s="34" t="str">
        <f t="shared" si="194"/>
        <v>ODONTOLOGIA</v>
      </c>
      <c r="P1408" s="129"/>
      <c r="Q1408" s="35"/>
      <c r="R1408" s="35"/>
      <c r="S1408" s="35"/>
      <c r="T1408" s="35"/>
      <c r="U1408" s="35"/>
      <c r="V1408" s="35"/>
      <c r="W1408" s="196">
        <v>200000</v>
      </c>
      <c r="X1408" s="197">
        <f t="shared" si="193"/>
        <v>200000</v>
      </c>
    </row>
    <row r="1409" spans="3:24">
      <c r="C1409" s="38" t="s">
        <v>5268</v>
      </c>
      <c r="D1409" s="36" t="str">
        <f t="shared" si="195"/>
        <v>4.1.1.4.01</v>
      </c>
      <c r="E1409" s="34" t="str">
        <f>+E1406</f>
        <v>SILLA DE OFCINA</v>
      </c>
      <c r="F1409" s="34"/>
      <c r="G1409" s="34"/>
      <c r="H1409" s="34"/>
      <c r="I1409" s="34"/>
      <c r="J1409" s="317" t="s">
        <v>402</v>
      </c>
      <c r="K1409" s="34"/>
      <c r="L1409" s="34">
        <f>+L1399</f>
        <v>1</v>
      </c>
      <c r="M1409" s="34"/>
      <c r="N1409" s="34"/>
      <c r="O1409" s="34" t="str">
        <f t="shared" si="194"/>
        <v>ODONTOLOGIA</v>
      </c>
      <c r="P1409" s="129"/>
      <c r="Q1409" s="35"/>
      <c r="R1409" s="35"/>
      <c r="S1409" s="35"/>
      <c r="T1409" s="35"/>
      <c r="U1409" s="35"/>
      <c r="V1409" s="35"/>
      <c r="W1409" s="196">
        <v>3000</v>
      </c>
      <c r="X1409" s="197">
        <f t="shared" si="193"/>
        <v>3000</v>
      </c>
    </row>
    <row r="1410" spans="3:24">
      <c r="C1410" s="38" t="s">
        <v>5269</v>
      </c>
      <c r="D1410" s="36" t="str">
        <f t="shared" si="195"/>
        <v>4.1.1.4.01</v>
      </c>
      <c r="E1410" s="34" t="str">
        <f>+E1406</f>
        <v>SILLA DE OFCINA</v>
      </c>
      <c r="F1410" s="34"/>
      <c r="G1410" s="34"/>
      <c r="H1410" s="34"/>
      <c r="I1410" s="34"/>
      <c r="J1410" s="317" t="s">
        <v>402</v>
      </c>
      <c r="K1410" s="34"/>
      <c r="L1410" s="34">
        <f>+L1399</f>
        <v>1</v>
      </c>
      <c r="M1410" s="34"/>
      <c r="N1410" s="34"/>
      <c r="O1410" s="34" t="str">
        <f t="shared" si="194"/>
        <v>ODONTOLOGIA</v>
      </c>
      <c r="P1410" s="129"/>
      <c r="Q1410" s="35"/>
      <c r="R1410" s="35"/>
      <c r="S1410" s="35"/>
      <c r="T1410" s="35"/>
      <c r="U1410" s="35"/>
      <c r="V1410" s="35"/>
      <c r="W1410" s="196">
        <v>3000</v>
      </c>
      <c r="X1410" s="197">
        <f t="shared" si="193"/>
        <v>3000</v>
      </c>
    </row>
    <row r="1411" spans="3:24">
      <c r="C1411" s="38" t="s">
        <v>5270</v>
      </c>
      <c r="D1411" s="36" t="str">
        <f t="shared" si="195"/>
        <v>4.1.1.4.01</v>
      </c>
      <c r="E1411" s="34" t="s">
        <v>5249</v>
      </c>
      <c r="F1411" s="34"/>
      <c r="G1411" s="34"/>
      <c r="H1411" s="34"/>
      <c r="I1411" s="34"/>
      <c r="J1411" s="317" t="s">
        <v>402</v>
      </c>
      <c r="K1411" s="34"/>
      <c r="L1411" s="34">
        <f>+L1401</f>
        <v>1</v>
      </c>
      <c r="M1411" s="34"/>
      <c r="N1411" s="34"/>
      <c r="O1411" s="34" t="str">
        <f t="shared" si="194"/>
        <v>ODONTOLOGIA</v>
      </c>
      <c r="P1411" s="129"/>
      <c r="Q1411" s="35"/>
      <c r="R1411" s="35"/>
      <c r="S1411" s="35"/>
      <c r="T1411" s="35"/>
      <c r="U1411" s="35"/>
      <c r="V1411" s="35"/>
      <c r="W1411" s="196">
        <v>5000</v>
      </c>
      <c r="X1411" s="197">
        <f t="shared" si="193"/>
        <v>5000</v>
      </c>
    </row>
    <row r="1412" spans="3:24">
      <c r="C1412" s="38" t="s">
        <v>5271</v>
      </c>
      <c r="D1412" s="36" t="str">
        <f t="shared" si="195"/>
        <v>4.1.1.4.01</v>
      </c>
      <c r="E1412" s="34" t="s">
        <v>946</v>
      </c>
      <c r="F1412" s="34"/>
      <c r="G1412" s="34"/>
      <c r="H1412" s="34"/>
      <c r="I1412" s="34"/>
      <c r="J1412" s="317" t="s">
        <v>402</v>
      </c>
      <c r="K1412" s="34"/>
      <c r="L1412" s="34">
        <f>+L1401</f>
        <v>1</v>
      </c>
      <c r="M1412" s="34"/>
      <c r="N1412" s="34"/>
      <c r="O1412" s="34" t="str">
        <f t="shared" si="194"/>
        <v>ODONTOLOGIA</v>
      </c>
      <c r="P1412" s="129"/>
      <c r="Q1412" s="35"/>
      <c r="R1412" s="35"/>
      <c r="S1412" s="35"/>
      <c r="T1412" s="35"/>
      <c r="U1412" s="35"/>
      <c r="V1412" s="35"/>
      <c r="W1412" s="196">
        <v>50000</v>
      </c>
      <c r="X1412" s="197">
        <f t="shared" si="193"/>
        <v>50000</v>
      </c>
    </row>
    <row r="1413" spans="3:24">
      <c r="C1413" s="38" t="s">
        <v>5272</v>
      </c>
      <c r="D1413" s="36" t="str">
        <f t="shared" si="195"/>
        <v>4.1.1.4.01</v>
      </c>
      <c r="E1413" s="34" t="str">
        <f>+E1428</f>
        <v>VITRINA INOXIDABLE</v>
      </c>
      <c r="F1413" s="34"/>
      <c r="G1413" s="34"/>
      <c r="H1413" s="34"/>
      <c r="I1413" s="34"/>
      <c r="J1413" s="317" t="s">
        <v>402</v>
      </c>
      <c r="K1413" s="34"/>
      <c r="L1413" s="34">
        <f>+L1403</f>
        <v>1</v>
      </c>
      <c r="M1413" s="34"/>
      <c r="N1413" s="34"/>
      <c r="O1413" s="34" t="str">
        <f t="shared" si="194"/>
        <v>ODONTOLOGIA</v>
      </c>
      <c r="P1413" s="129"/>
      <c r="Q1413" s="35"/>
      <c r="R1413" s="35"/>
      <c r="S1413" s="35"/>
      <c r="T1413" s="35"/>
      <c r="U1413" s="35"/>
      <c r="V1413" s="35"/>
      <c r="W1413" s="196">
        <v>35000</v>
      </c>
      <c r="X1413" s="197">
        <f t="shared" si="193"/>
        <v>35000</v>
      </c>
    </row>
    <row r="1414" spans="3:24">
      <c r="C1414" s="38" t="s">
        <v>5273</v>
      </c>
      <c r="D1414" s="36" t="str">
        <f t="shared" si="195"/>
        <v>4.1.1.4.01</v>
      </c>
      <c r="E1414" s="34" t="str">
        <f>+E1413</f>
        <v>VITRINA INOXIDABLE</v>
      </c>
      <c r="F1414" s="34"/>
      <c r="G1414" s="34"/>
      <c r="H1414" s="34"/>
      <c r="I1414" s="34"/>
      <c r="J1414" s="317" t="s">
        <v>402</v>
      </c>
      <c r="K1414" s="34"/>
      <c r="L1414" s="34">
        <f>+L1403</f>
        <v>1</v>
      </c>
      <c r="M1414" s="34"/>
      <c r="N1414" s="34"/>
      <c r="O1414" s="34" t="str">
        <f t="shared" si="194"/>
        <v>ODONTOLOGIA</v>
      </c>
      <c r="P1414" s="129"/>
      <c r="Q1414" s="35"/>
      <c r="R1414" s="35"/>
      <c r="S1414" s="35"/>
      <c r="T1414" s="35"/>
      <c r="U1414" s="35"/>
      <c r="V1414" s="35"/>
      <c r="W1414" s="196">
        <v>35000</v>
      </c>
      <c r="X1414" s="197">
        <f t="shared" si="193"/>
        <v>35000</v>
      </c>
    </row>
    <row r="1415" spans="3:24">
      <c r="C1415" s="38" t="s">
        <v>5274</v>
      </c>
      <c r="D1415" s="36" t="str">
        <f t="shared" si="195"/>
        <v>4.1.1.4.01</v>
      </c>
      <c r="E1415" s="34" t="str">
        <f>+E1408</f>
        <v>UNIDAD DENTAL</v>
      </c>
      <c r="F1415" s="34"/>
      <c r="G1415" s="34"/>
      <c r="H1415" s="34"/>
      <c r="I1415" s="34"/>
      <c r="J1415" s="317" t="s">
        <v>1134</v>
      </c>
      <c r="K1415" s="34"/>
      <c r="L1415" s="34">
        <f>+L1405</f>
        <v>1</v>
      </c>
      <c r="M1415" s="34"/>
      <c r="N1415" s="34"/>
      <c r="O1415" s="34" t="str">
        <f t="shared" si="194"/>
        <v>ODONTOLOGIA</v>
      </c>
      <c r="P1415" s="129"/>
      <c r="Q1415" s="35"/>
      <c r="R1415" s="35"/>
      <c r="S1415" s="35"/>
      <c r="T1415" s="35"/>
      <c r="U1415" s="35"/>
      <c r="V1415" s="35"/>
      <c r="W1415" s="196">
        <v>200000</v>
      </c>
      <c r="X1415" s="197">
        <f t="shared" si="193"/>
        <v>200000</v>
      </c>
    </row>
    <row r="1416" spans="3:24">
      <c r="C1416" s="38" t="s">
        <v>5275</v>
      </c>
      <c r="D1416" s="36" t="str">
        <f t="shared" si="195"/>
        <v>4.1.1.4.01</v>
      </c>
      <c r="E1416" s="34" t="str">
        <f>+E1407</f>
        <v>SILLA DE OFCINA</v>
      </c>
      <c r="F1416" s="34"/>
      <c r="G1416" s="34"/>
      <c r="H1416" s="34"/>
      <c r="I1416" s="34"/>
      <c r="J1416" s="317" t="s">
        <v>1134</v>
      </c>
      <c r="K1416" s="34"/>
      <c r="L1416" s="34">
        <f>+L1405</f>
        <v>1</v>
      </c>
      <c r="M1416" s="34"/>
      <c r="N1416" s="34"/>
      <c r="O1416" s="34" t="str">
        <f t="shared" si="194"/>
        <v>ODONTOLOGIA</v>
      </c>
      <c r="P1416" s="129"/>
      <c r="Q1416" s="35"/>
      <c r="R1416" s="35"/>
      <c r="S1416" s="35"/>
      <c r="T1416" s="35"/>
      <c r="U1416" s="35"/>
      <c r="V1416" s="35"/>
      <c r="W1416" s="196">
        <v>5000</v>
      </c>
      <c r="X1416" s="197">
        <f t="shared" si="193"/>
        <v>5000</v>
      </c>
    </row>
    <row r="1417" spans="3:24">
      <c r="C1417" s="38" t="s">
        <v>5276</v>
      </c>
      <c r="D1417" s="36" t="str">
        <f t="shared" si="195"/>
        <v>4.1.1.4.01</v>
      </c>
      <c r="E1417" s="34" t="s">
        <v>1328</v>
      </c>
      <c r="F1417" s="34" t="s">
        <v>5250</v>
      </c>
      <c r="G1417" s="34"/>
      <c r="H1417" s="34"/>
      <c r="I1417" s="34"/>
      <c r="J1417" s="317" t="str">
        <f>+J1416</f>
        <v>METAL</v>
      </c>
      <c r="K1417" s="34"/>
      <c r="L1417" s="34">
        <f>+L1407</f>
        <v>1</v>
      </c>
      <c r="M1417" s="34"/>
      <c r="N1417" s="34"/>
      <c r="O1417" s="34" t="str">
        <f t="shared" si="194"/>
        <v>ODONTOLOGIA</v>
      </c>
      <c r="P1417" s="129"/>
      <c r="Q1417" s="35"/>
      <c r="R1417" s="35"/>
      <c r="S1417" s="35"/>
      <c r="T1417" s="35"/>
      <c r="U1417" s="35"/>
      <c r="V1417" s="35"/>
      <c r="W1417" s="196">
        <v>60000</v>
      </c>
      <c r="X1417" s="197">
        <f t="shared" si="193"/>
        <v>60000</v>
      </c>
    </row>
    <row r="1418" spans="3:24">
      <c r="C1418" s="38" t="s">
        <v>5277</v>
      </c>
      <c r="D1418" s="36" t="str">
        <f t="shared" si="195"/>
        <v>4.1.1.4.01</v>
      </c>
      <c r="E1418" s="34" t="s">
        <v>1328</v>
      </c>
      <c r="F1418" s="34" t="s">
        <v>5250</v>
      </c>
      <c r="G1418" s="34"/>
      <c r="H1418" s="34"/>
      <c r="I1418" s="34"/>
      <c r="J1418" s="317" t="s">
        <v>402</v>
      </c>
      <c r="K1418" s="34"/>
      <c r="L1418" s="34">
        <f>+L1408</f>
        <v>1</v>
      </c>
      <c r="M1418" s="34"/>
      <c r="N1418" s="34"/>
      <c r="O1418" s="34" t="str">
        <f t="shared" si="194"/>
        <v>ODONTOLOGIA</v>
      </c>
      <c r="P1418" s="129"/>
      <c r="Q1418" s="35"/>
      <c r="R1418" s="35"/>
      <c r="S1418" s="35"/>
      <c r="T1418" s="35"/>
      <c r="U1418" s="35"/>
      <c r="V1418" s="35"/>
      <c r="W1418" s="196">
        <v>60000</v>
      </c>
      <c r="X1418" s="197">
        <f t="shared" si="193"/>
        <v>60000</v>
      </c>
    </row>
    <row r="1419" spans="3:24">
      <c r="C1419" s="38" t="s">
        <v>5278</v>
      </c>
      <c r="D1419" s="36" t="str">
        <f t="shared" si="195"/>
        <v>4.1.1.4.01</v>
      </c>
      <c r="E1419" s="34" t="str">
        <f>+E1415</f>
        <v>UNIDAD DENTAL</v>
      </c>
      <c r="F1419" s="34"/>
      <c r="G1419" s="34"/>
      <c r="H1419" s="34"/>
      <c r="I1419" s="34"/>
      <c r="J1419" s="317" t="s">
        <v>402</v>
      </c>
      <c r="K1419" s="34"/>
      <c r="L1419" s="34">
        <f>+L1408</f>
        <v>1</v>
      </c>
      <c r="M1419" s="34"/>
      <c r="N1419" s="34"/>
      <c r="O1419" s="34" t="str">
        <f t="shared" si="194"/>
        <v>ODONTOLOGIA</v>
      </c>
      <c r="P1419" s="129"/>
      <c r="Q1419" s="35"/>
      <c r="R1419" s="35"/>
      <c r="S1419" s="35"/>
      <c r="T1419" s="35"/>
      <c r="U1419" s="35"/>
      <c r="V1419" s="35"/>
      <c r="W1419" s="196">
        <v>200000</v>
      </c>
      <c r="X1419" s="197">
        <f t="shared" si="193"/>
        <v>200000</v>
      </c>
    </row>
    <row r="1420" spans="3:24">
      <c r="C1420" s="38" t="s">
        <v>5279</v>
      </c>
      <c r="D1420" s="36" t="str">
        <f t="shared" si="195"/>
        <v>4.1.1.4.01</v>
      </c>
      <c r="E1420" s="34" t="s">
        <v>891</v>
      </c>
      <c r="F1420" s="34" t="s">
        <v>5240</v>
      </c>
      <c r="G1420" s="34"/>
      <c r="H1420" s="34"/>
      <c r="I1420" s="34"/>
      <c r="J1420" s="317" t="s">
        <v>402</v>
      </c>
      <c r="K1420" s="34"/>
      <c r="L1420" s="34">
        <f>+L1410</f>
        <v>1</v>
      </c>
      <c r="M1420" s="34"/>
      <c r="N1420" s="34"/>
      <c r="O1420" s="34" t="str">
        <f t="shared" si="194"/>
        <v>ODONTOLOGIA</v>
      </c>
      <c r="P1420" s="129"/>
      <c r="Q1420" s="35"/>
      <c r="R1420" s="35"/>
      <c r="S1420" s="35"/>
      <c r="T1420" s="35"/>
      <c r="U1420" s="35"/>
      <c r="V1420" s="35"/>
      <c r="W1420" s="196">
        <v>80000</v>
      </c>
      <c r="X1420" s="197">
        <f t="shared" si="193"/>
        <v>80000</v>
      </c>
    </row>
    <row r="1421" spans="3:24">
      <c r="C1421" s="38" t="s">
        <v>5280</v>
      </c>
      <c r="D1421" s="36" t="str">
        <f t="shared" si="195"/>
        <v>4.1.1.4.01</v>
      </c>
      <c r="E1421" s="34" t="s">
        <v>5241</v>
      </c>
      <c r="F1421" s="34" t="s">
        <v>5243</v>
      </c>
      <c r="G1421" s="34"/>
      <c r="H1421" s="34"/>
      <c r="I1421" s="34"/>
      <c r="J1421" s="317" t="s">
        <v>402</v>
      </c>
      <c r="K1421" s="34"/>
      <c r="L1421" s="34">
        <f>+L1410</f>
        <v>1</v>
      </c>
      <c r="M1421" s="34"/>
      <c r="N1421" s="34"/>
      <c r="O1421" s="34" t="str">
        <f t="shared" si="194"/>
        <v>ODONTOLOGIA</v>
      </c>
      <c r="P1421" s="129"/>
      <c r="Q1421" s="35"/>
      <c r="R1421" s="35"/>
      <c r="S1421" s="35"/>
      <c r="T1421" s="35"/>
      <c r="U1421" s="35"/>
      <c r="V1421" s="35"/>
      <c r="W1421" s="196">
        <v>50000</v>
      </c>
      <c r="X1421" s="197">
        <f t="shared" si="193"/>
        <v>50000</v>
      </c>
    </row>
    <row r="1422" spans="3:24">
      <c r="C1422" s="38" t="s">
        <v>5281</v>
      </c>
      <c r="D1422" s="36" t="str">
        <f t="shared" si="195"/>
        <v>4.1.1.4.01</v>
      </c>
      <c r="E1422" s="34" t="s">
        <v>5241</v>
      </c>
      <c r="F1422" s="34" t="str">
        <f>+F1421</f>
        <v>D-650</v>
      </c>
      <c r="G1422" s="34"/>
      <c r="H1422" s="34"/>
      <c r="I1422" s="34"/>
      <c r="J1422" s="317" t="s">
        <v>402</v>
      </c>
      <c r="K1422" s="34"/>
      <c r="L1422" s="34">
        <f>+L1412</f>
        <v>1</v>
      </c>
      <c r="M1422" s="34"/>
      <c r="N1422" s="34"/>
      <c r="O1422" s="34" t="str">
        <f t="shared" si="194"/>
        <v>ODONTOLOGIA</v>
      </c>
      <c r="P1422" s="129"/>
      <c r="Q1422" s="35"/>
      <c r="R1422" s="35"/>
      <c r="S1422" s="35"/>
      <c r="T1422" s="35"/>
      <c r="U1422" s="35"/>
      <c r="V1422" s="35"/>
      <c r="W1422" s="196">
        <v>50000</v>
      </c>
      <c r="X1422" s="197">
        <f t="shared" si="193"/>
        <v>50000</v>
      </c>
    </row>
    <row r="1423" spans="3:24">
      <c r="C1423" s="38" t="s">
        <v>5282</v>
      </c>
      <c r="D1423" s="36" t="str">
        <f t="shared" si="195"/>
        <v>4.1.1.4.01</v>
      </c>
      <c r="E1423" s="34" t="s">
        <v>5242</v>
      </c>
      <c r="F1423" s="34" t="s">
        <v>5244</v>
      </c>
      <c r="G1423" s="34"/>
      <c r="H1423" s="34"/>
      <c r="I1423" s="34"/>
      <c r="J1423" s="317" t="s">
        <v>402</v>
      </c>
      <c r="K1423" s="34"/>
      <c r="L1423" s="34">
        <f>+L1413</f>
        <v>1</v>
      </c>
      <c r="M1423" s="34"/>
      <c r="N1423" s="34"/>
      <c r="O1423" s="34" t="str">
        <f t="shared" si="194"/>
        <v>ODONTOLOGIA</v>
      </c>
      <c r="P1423" s="129"/>
      <c r="Q1423" s="35"/>
      <c r="R1423" s="35"/>
      <c r="S1423" s="35"/>
      <c r="T1423" s="35"/>
      <c r="U1423" s="35"/>
      <c r="V1423" s="35"/>
      <c r="W1423" s="196">
        <v>35000</v>
      </c>
      <c r="X1423" s="197">
        <f t="shared" si="193"/>
        <v>35000</v>
      </c>
    </row>
    <row r="1424" spans="3:24">
      <c r="C1424" s="38" t="s">
        <v>5283</v>
      </c>
      <c r="D1424" s="36" t="str">
        <f t="shared" si="195"/>
        <v>4.1.1.4.01</v>
      </c>
      <c r="E1424" s="34" t="s">
        <v>5245</v>
      </c>
      <c r="F1424" s="34"/>
      <c r="G1424" s="34"/>
      <c r="H1424" s="34"/>
      <c r="I1424" s="34"/>
      <c r="J1424" s="317" t="s">
        <v>402</v>
      </c>
      <c r="K1424" s="34"/>
      <c r="L1424" s="34">
        <f>+L1413</f>
        <v>1</v>
      </c>
      <c r="M1424" s="34"/>
      <c r="N1424" s="34"/>
      <c r="O1424" s="34" t="str">
        <f t="shared" si="194"/>
        <v>ODONTOLOGIA</v>
      </c>
      <c r="P1424" s="129"/>
      <c r="Q1424" s="35"/>
      <c r="R1424" s="35"/>
      <c r="S1424" s="35"/>
      <c r="T1424" s="35"/>
      <c r="U1424" s="35"/>
      <c r="V1424" s="35"/>
      <c r="W1424" s="196">
        <v>50000</v>
      </c>
      <c r="X1424" s="197">
        <f t="shared" si="193"/>
        <v>50000</v>
      </c>
    </row>
    <row r="1425" spans="3:24">
      <c r="C1425" s="38" t="s">
        <v>5284</v>
      </c>
      <c r="D1425" s="36" t="str">
        <f t="shared" si="195"/>
        <v>4.1.1.4.01</v>
      </c>
      <c r="E1425" s="34" t="s">
        <v>5246</v>
      </c>
      <c r="F1425" s="34" t="s">
        <v>5247</v>
      </c>
      <c r="G1425" s="34"/>
      <c r="H1425" s="34"/>
      <c r="I1425" s="34"/>
      <c r="J1425" s="317" t="s">
        <v>402</v>
      </c>
      <c r="K1425" s="34"/>
      <c r="L1425" s="34">
        <f>+L1415</f>
        <v>1</v>
      </c>
      <c r="M1425" s="34"/>
      <c r="N1425" s="34"/>
      <c r="O1425" s="34" t="str">
        <f t="shared" si="194"/>
        <v>ODONTOLOGIA</v>
      </c>
      <c r="P1425" s="129"/>
      <c r="Q1425" s="35"/>
      <c r="R1425" s="35"/>
      <c r="S1425" s="35"/>
      <c r="T1425" s="35"/>
      <c r="U1425" s="35"/>
      <c r="V1425" s="35"/>
      <c r="W1425" s="196">
        <v>100000</v>
      </c>
      <c r="X1425" s="197">
        <f t="shared" si="193"/>
        <v>100000</v>
      </c>
    </row>
    <row r="1426" spans="3:24">
      <c r="C1426" s="38" t="s">
        <v>5285</v>
      </c>
      <c r="D1426" s="36" t="str">
        <f t="shared" si="195"/>
        <v>4.1.1.4.01</v>
      </c>
      <c r="E1426" s="34" t="s">
        <v>5246</v>
      </c>
      <c r="F1426" s="34" t="s">
        <v>5247</v>
      </c>
      <c r="G1426" s="34"/>
      <c r="H1426" s="34"/>
      <c r="I1426" s="34"/>
      <c r="J1426" s="317" t="s">
        <v>402</v>
      </c>
      <c r="K1426" s="34"/>
      <c r="L1426" s="34">
        <f>+L1415</f>
        <v>1</v>
      </c>
      <c r="M1426" s="34"/>
      <c r="N1426" s="34"/>
      <c r="O1426" s="34" t="str">
        <f t="shared" si="194"/>
        <v>ODONTOLOGIA</v>
      </c>
      <c r="P1426" s="129"/>
      <c r="Q1426" s="35"/>
      <c r="R1426" s="35"/>
      <c r="S1426" s="35"/>
      <c r="T1426" s="35"/>
      <c r="U1426" s="35"/>
      <c r="V1426" s="35"/>
      <c r="W1426" s="196">
        <v>100000</v>
      </c>
      <c r="X1426" s="197">
        <f t="shared" si="193"/>
        <v>100000</v>
      </c>
    </row>
    <row r="1427" spans="3:24">
      <c r="C1427" s="38" t="s">
        <v>5286</v>
      </c>
      <c r="D1427" s="36" t="str">
        <f t="shared" si="195"/>
        <v>4.1.1.4.01</v>
      </c>
      <c r="E1427" s="34" t="s">
        <v>5246</v>
      </c>
      <c r="F1427" s="34" t="s">
        <v>5247</v>
      </c>
      <c r="G1427" s="34"/>
      <c r="H1427" s="34"/>
      <c r="I1427" s="34"/>
      <c r="J1427" s="317" t="s">
        <v>402</v>
      </c>
      <c r="K1427" s="34"/>
      <c r="L1427" s="34">
        <f t="shared" ref="L1427:L1443" si="196">+L1417</f>
        <v>1</v>
      </c>
      <c r="M1427" s="34"/>
      <c r="N1427" s="34"/>
      <c r="O1427" s="34" t="str">
        <f t="shared" si="194"/>
        <v>ODONTOLOGIA</v>
      </c>
      <c r="P1427" s="129"/>
      <c r="Q1427" s="35"/>
      <c r="R1427" s="35"/>
      <c r="S1427" s="35"/>
      <c r="T1427" s="35"/>
      <c r="U1427" s="35"/>
      <c r="V1427" s="35"/>
      <c r="W1427" s="196">
        <f>+W1425</f>
        <v>100000</v>
      </c>
      <c r="X1427" s="197">
        <f t="shared" si="193"/>
        <v>100000</v>
      </c>
    </row>
    <row r="1428" spans="3:24">
      <c r="C1428" s="38" t="s">
        <v>5287</v>
      </c>
      <c r="D1428" s="36" t="str">
        <f t="shared" si="195"/>
        <v>4.1.1.4.01</v>
      </c>
      <c r="E1428" s="34" t="s">
        <v>4846</v>
      </c>
      <c r="F1428" s="34"/>
      <c r="G1428" s="34"/>
      <c r="H1428" s="34"/>
      <c r="I1428" s="34"/>
      <c r="J1428" s="317" t="s">
        <v>402</v>
      </c>
      <c r="K1428" s="34"/>
      <c r="L1428" s="34">
        <f t="shared" si="196"/>
        <v>1</v>
      </c>
      <c r="M1428" s="34"/>
      <c r="N1428" s="34"/>
      <c r="O1428" s="34" t="str">
        <f>+O1424</f>
        <v>ODONTOLOGIA</v>
      </c>
      <c r="P1428" s="129"/>
      <c r="Q1428" s="35"/>
      <c r="R1428" s="35"/>
      <c r="S1428" s="35"/>
      <c r="T1428" s="35"/>
      <c r="U1428" s="35"/>
      <c r="V1428" s="35"/>
      <c r="W1428" s="196">
        <f>+W1423</f>
        <v>35000</v>
      </c>
      <c r="X1428" s="197">
        <f t="shared" si="193"/>
        <v>35000</v>
      </c>
    </row>
    <row r="1429" spans="3:24">
      <c r="C1429" s="38" t="s">
        <v>5295</v>
      </c>
      <c r="D1429" s="36" t="str">
        <f t="shared" si="195"/>
        <v>4.1.1.4.01</v>
      </c>
      <c r="E1429" s="34" t="s">
        <v>917</v>
      </c>
      <c r="F1429" s="34" t="s">
        <v>5288</v>
      </c>
      <c r="G1429" s="34"/>
      <c r="H1429" s="34"/>
      <c r="I1429" s="34"/>
      <c r="J1429" s="317" t="s">
        <v>402</v>
      </c>
      <c r="K1429" s="34"/>
      <c r="L1429" s="34">
        <f t="shared" si="196"/>
        <v>1</v>
      </c>
      <c r="M1429" s="34"/>
      <c r="N1429" s="34"/>
      <c r="O1429" s="34" t="s">
        <v>5289</v>
      </c>
      <c r="P1429" s="129"/>
      <c r="Q1429" s="35"/>
      <c r="R1429" s="35"/>
      <c r="S1429" s="35"/>
      <c r="T1429" s="35"/>
      <c r="U1429" s="35"/>
      <c r="V1429" s="35"/>
      <c r="W1429" s="196">
        <v>12000</v>
      </c>
      <c r="X1429" s="197">
        <f t="shared" ref="X1429:X1441" si="197">+W1429</f>
        <v>12000</v>
      </c>
    </row>
    <row r="1430" spans="3:24">
      <c r="C1430" s="38" t="s">
        <v>5296</v>
      </c>
      <c r="D1430" s="36" t="str">
        <f t="shared" si="195"/>
        <v>4.1.1.4.01</v>
      </c>
      <c r="E1430" s="34" t="s">
        <v>5290</v>
      </c>
      <c r="F1430" s="34" t="s">
        <v>5291</v>
      </c>
      <c r="G1430" s="34"/>
      <c r="H1430" s="34"/>
      <c r="I1430" s="34"/>
      <c r="J1430" s="317" t="s">
        <v>402</v>
      </c>
      <c r="K1430" s="34"/>
      <c r="L1430" s="34">
        <f t="shared" si="196"/>
        <v>1</v>
      </c>
      <c r="M1430" s="34"/>
      <c r="N1430" s="34"/>
      <c r="O1430" s="34" t="s">
        <v>5289</v>
      </c>
      <c r="P1430" s="129"/>
      <c r="Q1430" s="35"/>
      <c r="R1430" s="35"/>
      <c r="S1430" s="35"/>
      <c r="T1430" s="35"/>
      <c r="U1430" s="35"/>
      <c r="V1430" s="35"/>
      <c r="W1430" s="196">
        <v>15000</v>
      </c>
      <c r="X1430" s="197">
        <f t="shared" si="197"/>
        <v>15000</v>
      </c>
    </row>
    <row r="1431" spans="3:24">
      <c r="C1431" s="38" t="s">
        <v>5297</v>
      </c>
      <c r="D1431" s="36" t="str">
        <f t="shared" si="195"/>
        <v>4.1.1.4.01</v>
      </c>
      <c r="E1431" s="34" t="s">
        <v>1243</v>
      </c>
      <c r="F1431" s="34" t="str">
        <f>+F1430</f>
        <v>OMAR</v>
      </c>
      <c r="G1431" s="34"/>
      <c r="H1431" s="34"/>
      <c r="I1431" s="34"/>
      <c r="J1431" s="317" t="s">
        <v>402</v>
      </c>
      <c r="K1431" s="34"/>
      <c r="L1431" s="34">
        <f t="shared" si="196"/>
        <v>1</v>
      </c>
      <c r="M1431" s="34"/>
      <c r="N1431" s="34"/>
      <c r="O1431" s="34" t="s">
        <v>5289</v>
      </c>
      <c r="P1431" s="129"/>
      <c r="Q1431" s="35"/>
      <c r="R1431" s="35"/>
      <c r="S1431" s="35"/>
      <c r="T1431" s="35"/>
      <c r="U1431" s="35"/>
      <c r="V1431" s="35"/>
      <c r="W1431" s="196">
        <v>10000</v>
      </c>
      <c r="X1431" s="197">
        <f t="shared" si="197"/>
        <v>10000</v>
      </c>
    </row>
    <row r="1432" spans="3:24">
      <c r="C1432" s="38" t="s">
        <v>5298</v>
      </c>
      <c r="D1432" s="36" t="str">
        <f t="shared" si="195"/>
        <v>4.1.1.4.01</v>
      </c>
      <c r="E1432" s="34" t="s">
        <v>5290</v>
      </c>
      <c r="F1432" s="34"/>
      <c r="G1432" s="34"/>
      <c r="H1432" s="34"/>
      <c r="I1432" s="34"/>
      <c r="J1432" s="317" t="s">
        <v>402</v>
      </c>
      <c r="K1432" s="34"/>
      <c r="L1432" s="34">
        <f t="shared" si="196"/>
        <v>1</v>
      </c>
      <c r="M1432" s="34"/>
      <c r="N1432" s="34"/>
      <c r="O1432" s="34" t="s">
        <v>5289</v>
      </c>
      <c r="P1432" s="129"/>
      <c r="Q1432" s="35"/>
      <c r="R1432" s="35"/>
      <c r="S1432" s="35"/>
      <c r="T1432" s="35"/>
      <c r="U1432" s="35"/>
      <c r="V1432" s="35"/>
      <c r="W1432" s="196">
        <v>12000</v>
      </c>
      <c r="X1432" s="197">
        <f t="shared" si="197"/>
        <v>12000</v>
      </c>
    </row>
    <row r="1433" spans="3:24">
      <c r="C1433" s="38" t="s">
        <v>5299</v>
      </c>
      <c r="D1433" s="36" t="str">
        <f t="shared" si="195"/>
        <v>4.1.1.4.01</v>
      </c>
      <c r="E1433" s="34" t="s">
        <v>5292</v>
      </c>
      <c r="F1433" s="34"/>
      <c r="G1433" s="34"/>
      <c r="H1433" s="34"/>
      <c r="I1433" s="34"/>
      <c r="J1433" s="317" t="s">
        <v>402</v>
      </c>
      <c r="K1433" s="34"/>
      <c r="L1433" s="34">
        <f t="shared" si="196"/>
        <v>1</v>
      </c>
      <c r="M1433" s="34"/>
      <c r="N1433" s="34"/>
      <c r="O1433" s="34" t="s">
        <v>5289</v>
      </c>
      <c r="P1433" s="129"/>
      <c r="Q1433" s="35"/>
      <c r="R1433" s="35"/>
      <c r="S1433" s="35"/>
      <c r="T1433" s="35"/>
      <c r="U1433" s="35"/>
      <c r="V1433" s="35"/>
      <c r="W1433" s="196">
        <v>3000</v>
      </c>
      <c r="X1433" s="197">
        <f t="shared" si="197"/>
        <v>3000</v>
      </c>
    </row>
    <row r="1434" spans="3:24">
      <c r="C1434" s="38" t="s">
        <v>5300</v>
      </c>
      <c r="D1434" s="36" t="str">
        <f t="shared" si="195"/>
        <v>4.1.1.4.01</v>
      </c>
      <c r="E1434" s="34" t="s">
        <v>4339</v>
      </c>
      <c r="F1434" s="34"/>
      <c r="G1434" s="34"/>
      <c r="H1434" s="34"/>
      <c r="I1434" s="34"/>
      <c r="J1434" s="317" t="s">
        <v>402</v>
      </c>
      <c r="K1434" s="34"/>
      <c r="L1434" s="34">
        <f t="shared" si="196"/>
        <v>1</v>
      </c>
      <c r="M1434" s="34"/>
      <c r="N1434" s="34"/>
      <c r="O1434" s="34" t="s">
        <v>5289</v>
      </c>
      <c r="P1434" s="129"/>
      <c r="Q1434" s="35"/>
      <c r="R1434" s="35"/>
      <c r="S1434" s="35"/>
      <c r="T1434" s="35"/>
      <c r="U1434" s="35"/>
      <c r="V1434" s="35"/>
      <c r="W1434" s="196">
        <v>13000</v>
      </c>
      <c r="X1434" s="197">
        <f t="shared" si="197"/>
        <v>13000</v>
      </c>
    </row>
    <row r="1435" spans="3:24">
      <c r="C1435" s="38" t="s">
        <v>5301</v>
      </c>
      <c r="D1435" s="36" t="str">
        <f t="shared" si="195"/>
        <v>4.1.1.4.01</v>
      </c>
      <c r="E1435" s="34" t="s">
        <v>453</v>
      </c>
      <c r="F1435" s="34"/>
      <c r="G1435" s="34"/>
      <c r="H1435" s="34"/>
      <c r="I1435" s="34"/>
      <c r="J1435" s="317" t="s">
        <v>402</v>
      </c>
      <c r="K1435" s="34"/>
      <c r="L1435" s="34">
        <f t="shared" si="196"/>
        <v>1</v>
      </c>
      <c r="M1435" s="34"/>
      <c r="N1435" s="34"/>
      <c r="O1435" s="34" t="s">
        <v>5289</v>
      </c>
      <c r="P1435" s="129"/>
      <c r="Q1435" s="35"/>
      <c r="R1435" s="35"/>
      <c r="S1435" s="35"/>
      <c r="T1435" s="35"/>
      <c r="U1435" s="35"/>
      <c r="V1435" s="35"/>
      <c r="W1435" s="196">
        <v>3000</v>
      </c>
      <c r="X1435" s="197">
        <f t="shared" si="197"/>
        <v>3000</v>
      </c>
    </row>
    <row r="1436" spans="3:24">
      <c r="C1436" s="38" t="s">
        <v>5302</v>
      </c>
      <c r="D1436" s="36" t="str">
        <f t="shared" si="195"/>
        <v>4.1.1.4.01</v>
      </c>
      <c r="E1436" s="34" t="s">
        <v>2528</v>
      </c>
      <c r="F1436" s="34"/>
      <c r="G1436" s="34"/>
      <c r="H1436" s="34"/>
      <c r="I1436" s="34"/>
      <c r="J1436" s="317" t="s">
        <v>402</v>
      </c>
      <c r="K1436" s="34"/>
      <c r="L1436" s="34">
        <f t="shared" si="196"/>
        <v>1</v>
      </c>
      <c r="M1436" s="34"/>
      <c r="N1436" s="34"/>
      <c r="O1436" s="34" t="s">
        <v>5289</v>
      </c>
      <c r="P1436" s="129"/>
      <c r="Q1436" s="35"/>
      <c r="R1436" s="35"/>
      <c r="S1436" s="35"/>
      <c r="T1436" s="35"/>
      <c r="U1436" s="35"/>
      <c r="V1436" s="35"/>
      <c r="W1436" s="196">
        <f t="shared" ref="W1436:W1440" si="198">+W1431</f>
        <v>10000</v>
      </c>
      <c r="X1436" s="197">
        <f t="shared" si="197"/>
        <v>10000</v>
      </c>
    </row>
    <row r="1437" spans="3:24">
      <c r="C1437" s="38" t="s">
        <v>5303</v>
      </c>
      <c r="D1437" s="36" t="str">
        <f t="shared" si="195"/>
        <v>4.1.1.4.01</v>
      </c>
      <c r="E1437" s="34" t="s">
        <v>5293</v>
      </c>
      <c r="F1437" s="34"/>
      <c r="G1437" s="34"/>
      <c r="H1437" s="34"/>
      <c r="I1437" s="34"/>
      <c r="J1437" s="317" t="s">
        <v>402</v>
      </c>
      <c r="K1437" s="34"/>
      <c r="L1437" s="34">
        <f t="shared" si="196"/>
        <v>1</v>
      </c>
      <c r="M1437" s="34"/>
      <c r="N1437" s="34"/>
      <c r="O1437" s="34" t="s">
        <v>5289</v>
      </c>
      <c r="P1437" s="129"/>
      <c r="Q1437" s="35"/>
      <c r="R1437" s="35"/>
      <c r="S1437" s="35"/>
      <c r="T1437" s="35"/>
      <c r="U1437" s="35"/>
      <c r="V1437" s="35"/>
      <c r="W1437" s="196">
        <v>1000</v>
      </c>
      <c r="X1437" s="197">
        <f t="shared" si="197"/>
        <v>1000</v>
      </c>
    </row>
    <row r="1438" spans="3:24">
      <c r="C1438" s="38" t="s">
        <v>5304</v>
      </c>
      <c r="D1438" s="36" t="str">
        <f t="shared" si="195"/>
        <v>4.1.1.4.01</v>
      </c>
      <c r="E1438" s="34" t="str">
        <f>+E1433</f>
        <v>SILLLA DE ESPERA</v>
      </c>
      <c r="F1438" s="34"/>
      <c r="G1438" s="34"/>
      <c r="H1438" s="34"/>
      <c r="I1438" s="34"/>
      <c r="J1438" s="317" t="s">
        <v>402</v>
      </c>
      <c r="K1438" s="34"/>
      <c r="L1438" s="34">
        <f t="shared" si="196"/>
        <v>1</v>
      </c>
      <c r="M1438" s="34"/>
      <c r="N1438" s="34"/>
      <c r="O1438" s="34" t="s">
        <v>5289</v>
      </c>
      <c r="P1438" s="129"/>
      <c r="Q1438" s="35"/>
      <c r="R1438" s="35"/>
      <c r="S1438" s="35"/>
      <c r="T1438" s="35"/>
      <c r="U1438" s="35"/>
      <c r="V1438" s="35"/>
      <c r="W1438" s="196">
        <f t="shared" si="198"/>
        <v>3000</v>
      </c>
      <c r="X1438" s="197">
        <f t="shared" si="197"/>
        <v>3000</v>
      </c>
    </row>
    <row r="1439" spans="3:24">
      <c r="C1439" s="38" t="s">
        <v>5305</v>
      </c>
      <c r="D1439" s="36" t="str">
        <f t="shared" si="195"/>
        <v>4.1.1.4.01</v>
      </c>
      <c r="E1439" s="34" t="s">
        <v>5294</v>
      </c>
      <c r="F1439" s="34"/>
      <c r="G1439" s="34"/>
      <c r="H1439" s="34"/>
      <c r="I1439" s="34"/>
      <c r="J1439" s="317" t="s">
        <v>402</v>
      </c>
      <c r="K1439" s="34"/>
      <c r="L1439" s="34">
        <f t="shared" si="196"/>
        <v>1</v>
      </c>
      <c r="M1439" s="34"/>
      <c r="N1439" s="34"/>
      <c r="O1439" s="34" t="s">
        <v>5289</v>
      </c>
      <c r="P1439" s="129"/>
      <c r="Q1439" s="35"/>
      <c r="R1439" s="35"/>
      <c r="S1439" s="35"/>
      <c r="T1439" s="35"/>
      <c r="U1439" s="35"/>
      <c r="V1439" s="35"/>
      <c r="W1439" s="196">
        <v>3000</v>
      </c>
      <c r="X1439" s="197">
        <f t="shared" si="197"/>
        <v>3000</v>
      </c>
    </row>
    <row r="1440" spans="3:24">
      <c r="C1440" s="38" t="s">
        <v>5306</v>
      </c>
      <c r="D1440" s="36" t="str">
        <f t="shared" si="195"/>
        <v>4.1.1.4.01</v>
      </c>
      <c r="E1440" s="34" t="str">
        <f>+E1431</f>
        <v xml:space="preserve">Escritorio </v>
      </c>
      <c r="F1440" s="34" t="str">
        <f>+F1431</f>
        <v>OMAR</v>
      </c>
      <c r="G1440" s="34"/>
      <c r="H1440" s="34"/>
      <c r="I1440" s="34"/>
      <c r="J1440" s="317" t="s">
        <v>402</v>
      </c>
      <c r="K1440" s="34"/>
      <c r="L1440" s="34">
        <f t="shared" si="196"/>
        <v>1</v>
      </c>
      <c r="M1440" s="34"/>
      <c r="N1440" s="34"/>
      <c r="O1440" s="34" t="s">
        <v>5289</v>
      </c>
      <c r="P1440" s="129"/>
      <c r="Q1440" s="35"/>
      <c r="R1440" s="35"/>
      <c r="S1440" s="35"/>
      <c r="T1440" s="35"/>
      <c r="U1440" s="35"/>
      <c r="V1440" s="35"/>
      <c r="W1440" s="196">
        <f t="shared" si="198"/>
        <v>3000</v>
      </c>
      <c r="X1440" s="197">
        <f t="shared" si="197"/>
        <v>3000</v>
      </c>
    </row>
    <row r="1441" spans="3:24">
      <c r="C1441" s="38" t="s">
        <v>5307</v>
      </c>
      <c r="D1441" s="36" t="str">
        <f t="shared" si="195"/>
        <v>4.1.1.4.01</v>
      </c>
      <c r="E1441" s="34" t="str">
        <f>+E1438</f>
        <v>SILLLA DE ESPERA</v>
      </c>
      <c r="F1441" s="34"/>
      <c r="G1441" s="34"/>
      <c r="H1441" s="34"/>
      <c r="I1441" s="34"/>
      <c r="J1441" s="317" t="s">
        <v>402</v>
      </c>
      <c r="K1441" s="34"/>
      <c r="L1441" s="34">
        <f t="shared" si="196"/>
        <v>1</v>
      </c>
      <c r="M1441" s="34"/>
      <c r="N1441" s="34"/>
      <c r="O1441" s="34" t="s">
        <v>5289</v>
      </c>
      <c r="P1441" s="129"/>
      <c r="Q1441" s="35"/>
      <c r="R1441" s="35"/>
      <c r="S1441" s="35"/>
      <c r="T1441" s="35"/>
      <c r="U1441" s="35"/>
      <c r="V1441" s="35"/>
      <c r="W1441" s="196">
        <v>3000</v>
      </c>
      <c r="X1441" s="197">
        <f t="shared" si="197"/>
        <v>3000</v>
      </c>
    </row>
    <row r="1442" spans="3:24">
      <c r="C1442" s="38" t="s">
        <v>5312</v>
      </c>
      <c r="D1442" s="36" t="str">
        <f t="shared" si="195"/>
        <v>4.1.1.4.01</v>
      </c>
      <c r="E1442" s="34" t="s">
        <v>891</v>
      </c>
      <c r="F1442" s="34" t="s">
        <v>5313</v>
      </c>
      <c r="G1442" s="34" t="s">
        <v>5314</v>
      </c>
      <c r="H1442" s="34"/>
      <c r="I1442" s="34"/>
      <c r="J1442" s="317" t="s">
        <v>598</v>
      </c>
      <c r="K1442" s="34"/>
      <c r="L1442" s="34">
        <f t="shared" si="196"/>
        <v>1</v>
      </c>
      <c r="M1442" s="34"/>
      <c r="N1442" s="34"/>
      <c r="O1442" s="34" t="s">
        <v>658</v>
      </c>
      <c r="P1442" s="129"/>
      <c r="Q1442" s="35"/>
      <c r="R1442" s="35"/>
      <c r="S1442" s="35"/>
      <c r="T1442" s="35"/>
      <c r="U1442" s="35"/>
      <c r="V1442" s="35"/>
      <c r="W1442" s="196">
        <f>4000*60</f>
        <v>240000</v>
      </c>
      <c r="X1442" s="197">
        <f t="shared" ref="X1442" si="199">+W1442</f>
        <v>240000</v>
      </c>
    </row>
    <row r="1443" spans="3:24">
      <c r="C1443" s="38" t="s">
        <v>5315</v>
      </c>
      <c r="D1443" s="36" t="str">
        <f t="shared" si="195"/>
        <v>4.1.1.4.01</v>
      </c>
      <c r="E1443" s="34" t="s">
        <v>660</v>
      </c>
      <c r="F1443" s="34"/>
      <c r="G1443" s="34"/>
      <c r="H1443" s="34"/>
      <c r="I1443" s="34"/>
      <c r="J1443" s="317" t="s">
        <v>666</v>
      </c>
      <c r="K1443" s="34"/>
      <c r="L1443" s="34">
        <f t="shared" si="196"/>
        <v>1</v>
      </c>
      <c r="M1443" s="34"/>
      <c r="N1443" s="34"/>
      <c r="O1443" s="34" t="s">
        <v>658</v>
      </c>
      <c r="P1443" s="129"/>
      <c r="Q1443" s="35"/>
      <c r="R1443" s="35"/>
      <c r="S1443" s="35"/>
      <c r="T1443" s="35"/>
      <c r="U1443" s="35"/>
      <c r="V1443" s="35"/>
      <c r="W1443" s="196">
        <v>2000</v>
      </c>
      <c r="X1443" s="197">
        <f t="shared" ref="X1443" si="200">+W1443</f>
        <v>2000</v>
      </c>
    </row>
    <row r="1444" spans="3:24">
      <c r="D1444" s="292"/>
      <c r="P1444" s="32"/>
      <c r="W1444" s="106"/>
      <c r="X1444" s="105"/>
    </row>
    <row r="1445" spans="3:24" ht="31.5">
      <c r="P1445" s="32"/>
      <c r="W1445" s="293"/>
      <c r="X1445" s="294">
        <f>SUM(X11:X1443)</f>
        <v>37483036.049999997</v>
      </c>
    </row>
    <row r="1446" spans="3:24">
      <c r="P1446" s="32"/>
      <c r="W1446" s="106"/>
      <c r="X1446" s="105"/>
    </row>
    <row r="1447" spans="3:24">
      <c r="P1447" s="32"/>
      <c r="W1447" s="106"/>
      <c r="X1447" s="105"/>
    </row>
    <row r="1448" spans="3:24">
      <c r="P1448" s="32"/>
      <c r="W1448" s="106"/>
      <c r="X1448" s="105"/>
    </row>
    <row r="1449" spans="3:24">
      <c r="P1449" s="32"/>
      <c r="W1449" s="106"/>
      <c r="X1449" s="105"/>
    </row>
    <row r="1450" spans="3:24">
      <c r="P1450" s="32"/>
      <c r="W1450" s="106"/>
      <c r="X1450" s="105"/>
    </row>
    <row r="1451" spans="3:24">
      <c r="P1451" s="32"/>
      <c r="W1451" s="106"/>
      <c r="X1451" s="105"/>
    </row>
    <row r="1452" spans="3:24">
      <c r="P1452" s="32"/>
      <c r="W1452" s="106"/>
      <c r="X1452" s="105"/>
    </row>
    <row r="1453" spans="3:24">
      <c r="P1453" s="32"/>
      <c r="W1453" s="106"/>
      <c r="X1453" s="105"/>
    </row>
    <row r="1454" spans="3:24">
      <c r="P1454" s="32"/>
      <c r="W1454" s="106"/>
      <c r="X1454" s="105"/>
    </row>
    <row r="1455" spans="3:24">
      <c r="P1455" s="32"/>
      <c r="W1455" s="106"/>
      <c r="X1455" s="105"/>
    </row>
    <row r="1456" spans="3:24">
      <c r="P1456" s="32"/>
      <c r="W1456" s="106"/>
      <c r="X1456" s="105"/>
    </row>
    <row r="1457" spans="16:24">
      <c r="P1457" s="32"/>
      <c r="W1457" s="106"/>
      <c r="X1457" s="105"/>
    </row>
    <row r="1458" spans="16:24">
      <c r="P1458" s="139"/>
      <c r="W1458" s="108"/>
      <c r="X1458" s="112"/>
    </row>
    <row r="1516" spans="1:24" s="182" customFormat="1">
      <c r="A1516"/>
      <c r="B1516"/>
      <c r="C1516"/>
      <c r="D1516" s="32"/>
      <c r="E1516" s="32"/>
      <c r="F1516" s="32"/>
      <c r="G1516" s="32"/>
      <c r="H1516" s="32"/>
      <c r="I1516" s="32"/>
      <c r="J1516" s="315"/>
      <c r="K1516" s="32"/>
      <c r="L1516" s="32"/>
      <c r="M1516"/>
      <c r="N1516" s="49"/>
      <c r="O1516" s="32"/>
      <c r="P1516" s="40"/>
      <c r="Q1516"/>
      <c r="R1516"/>
      <c r="S1516"/>
      <c r="T1516"/>
      <c r="U1516"/>
      <c r="V1516"/>
      <c r="W1516" s="103"/>
      <c r="X1516" s="111"/>
    </row>
    <row r="1553" spans="1:24" ht="26.25">
      <c r="A1553" s="182"/>
      <c r="B1553" s="182"/>
      <c r="C1553" s="182"/>
      <c r="D1553" s="289"/>
      <c r="E1553" s="289"/>
      <c r="F1553" s="289"/>
      <c r="G1553" s="289"/>
      <c r="H1553" s="289"/>
      <c r="I1553" s="289"/>
      <c r="K1553" s="289"/>
      <c r="L1553" s="289"/>
      <c r="M1553" s="182"/>
      <c r="N1553" s="182"/>
      <c r="O1553" s="289"/>
      <c r="P1553" s="290"/>
      <c r="Q1553" s="182"/>
      <c r="R1553" s="182"/>
      <c r="S1553" s="182"/>
      <c r="T1553" s="182"/>
      <c r="U1553" s="182"/>
      <c r="V1553" s="182"/>
      <c r="W1553" s="291"/>
      <c r="X1553" s="182"/>
    </row>
  </sheetData>
  <mergeCells count="100">
    <mergeCell ref="C976:P976"/>
    <mergeCell ref="C984:P984"/>
    <mergeCell ref="C992:P992"/>
    <mergeCell ref="C1000:P1000"/>
    <mergeCell ref="C1008:P1008"/>
    <mergeCell ref="C1016:P1016"/>
    <mergeCell ref="C1024:P1024"/>
    <mergeCell ref="C1032:P1032"/>
    <mergeCell ref="C1040:P1040"/>
    <mergeCell ref="C1048:P1048"/>
    <mergeCell ref="C968:P968"/>
    <mergeCell ref="C10:P10"/>
    <mergeCell ref="C20:P20"/>
    <mergeCell ref="C45:P45"/>
    <mergeCell ref="C450:P450"/>
    <mergeCell ref="C445:P445"/>
    <mergeCell ref="C431:P431"/>
    <mergeCell ref="C436:P436"/>
    <mergeCell ref="E106:E107"/>
    <mergeCell ref="E310:I310"/>
    <mergeCell ref="E320:I320"/>
    <mergeCell ref="E336:I336"/>
    <mergeCell ref="C133:P133"/>
    <mergeCell ref="E290:I290"/>
    <mergeCell ref="E292:I292"/>
    <mergeCell ref="C170:O170"/>
    <mergeCell ref="C936:P936"/>
    <mergeCell ref="C944:P944"/>
    <mergeCell ref="C952:P952"/>
    <mergeCell ref="C960:P960"/>
    <mergeCell ref="B373:N373"/>
    <mergeCell ref="C769:P769"/>
    <mergeCell ref="C542:P542"/>
    <mergeCell ref="C454:P454"/>
    <mergeCell ref="C908:P908"/>
    <mergeCell ref="C797:P797"/>
    <mergeCell ref="C906:P906"/>
    <mergeCell ref="C461:P461"/>
    <mergeCell ref="C776:P776"/>
    <mergeCell ref="C779:P779"/>
    <mergeCell ref="B379:N379"/>
    <mergeCell ref="C501:P501"/>
    <mergeCell ref="C1:K1"/>
    <mergeCell ref="C2:K2"/>
    <mergeCell ref="C3:K3"/>
    <mergeCell ref="G5:H5"/>
    <mergeCell ref="E6:G6"/>
    <mergeCell ref="E327:I327"/>
    <mergeCell ref="E354:I354"/>
    <mergeCell ref="E7:G7"/>
    <mergeCell ref="C179:O179"/>
    <mergeCell ref="C191:O191"/>
    <mergeCell ref="C239:O239"/>
    <mergeCell ref="E296:I296"/>
    <mergeCell ref="E300:I300"/>
    <mergeCell ref="E306:I306"/>
    <mergeCell ref="E356:I356"/>
    <mergeCell ref="C920:P920"/>
    <mergeCell ref="C928:P928"/>
    <mergeCell ref="C438:P438"/>
    <mergeCell ref="C442:P442"/>
    <mergeCell ref="C485:P485"/>
    <mergeCell ref="C567:P567"/>
    <mergeCell ref="C562:P562"/>
    <mergeCell ref="C758:P758"/>
    <mergeCell ref="C557:P557"/>
    <mergeCell ref="C548:P548"/>
    <mergeCell ref="C626:P626"/>
    <mergeCell ref="C632:P632"/>
    <mergeCell ref="C658:P658"/>
    <mergeCell ref="C806:P806"/>
    <mergeCell ref="C860:P860"/>
    <mergeCell ref="C879:P879"/>
    <mergeCell ref="C854:P854"/>
    <mergeCell ref="C512:P512"/>
    <mergeCell ref="C660:P660"/>
    <mergeCell ref="C702:P702"/>
    <mergeCell ref="C707:P707"/>
    <mergeCell ref="C710:P710"/>
    <mergeCell ref="C737:P737"/>
    <mergeCell ref="C578:P578"/>
    <mergeCell ref="C572:P572"/>
    <mergeCell ref="C787:P787"/>
    <mergeCell ref="C782:P782"/>
    <mergeCell ref="W121:W123"/>
    <mergeCell ref="X121:X123"/>
    <mergeCell ref="C885:P885"/>
    <mergeCell ref="C887:P887"/>
    <mergeCell ref="C614:P614"/>
    <mergeCell ref="C603:P603"/>
    <mergeCell ref="C610:P610"/>
    <mergeCell ref="C591:P591"/>
    <mergeCell ref="C581:P581"/>
    <mergeCell ref="C483:P483"/>
    <mergeCell ref="C481:P481"/>
    <mergeCell ref="C469:P469"/>
    <mergeCell ref="C467:P467"/>
    <mergeCell ref="C465:P465"/>
    <mergeCell ref="C527:P527"/>
    <mergeCell ref="C519:P519"/>
  </mergeCells>
  <phoneticPr fontId="21" type="noConversion"/>
  <conditionalFormatting sqref="C5:D6 C1:D1 C8:D9">
    <cfRule type="duplicateValues" dxfId="3" priority="1"/>
  </conditionalFormatting>
  <conditionalFormatting sqref="C9:D9">
    <cfRule type="duplicateValues" dxfId="2" priority="2"/>
  </conditionalFormatting>
  <dataValidations count="6">
    <dataValidation allowBlank="1" showInputMessage="1" showErrorMessage="1" prompt="Escriba las notas en la columna con este encabezado." sqref="C9:D9"/>
    <dataValidation allowBlank="1" showInputMessage="1" showErrorMessage="1" prompt="El título de esta hoja de cálculo se encuentra en esta celda. Escriba los detalles de nombre, dirección, teléfono y seguro en las celdas siguientes." sqref="C1:D1"/>
    <dataValidation allowBlank="1" showInputMessage="1" showErrorMessage="1" prompt="Escriba la descripción del elemento o producto en la columna con este encabezado." sqref="G9"/>
    <dataValidation allowBlank="1" showInputMessage="1" showErrorMessage="1" prompt="Escriba las habitación o área en la columna con este encabezado. Use filtros de encabezado para buscar entradas concretas." sqref="E9:F9"/>
    <dataValidation allowBlank="1" showInputMessage="1" showErrorMessage="1" prompt="Escriba el fabricante o modelo en la columna con este encabezado." sqref="H9:I9"/>
    <dataValidation allowBlank="1" showInputMessage="1" showErrorMessage="1" prompt="Escriba el precio de compra en la columna con este encabezado." sqref="J9:P9"/>
  </dataValidations>
  <printOptions gridLines="1"/>
  <pageMargins left="0.70866141732283472" right="0.70866141732283472" top="0.94488188976377963" bottom="0.74803149606299213" header="0.31496062992125984" footer="0.31496062992125984"/>
  <pageSetup paperSize="5" scale="22" fitToHeight="0" orientation="landscape" r:id="rId1"/>
  <drawing r:id="rId2"/>
</worksheet>
</file>

<file path=xl/worksheets/sheet3.xml><?xml version="1.0" encoding="utf-8"?>
<worksheet xmlns="http://schemas.openxmlformats.org/spreadsheetml/2006/main" xmlns:r="http://schemas.openxmlformats.org/officeDocument/2006/relationships">
  <dimension ref="E2:F50"/>
  <sheetViews>
    <sheetView workbookViewId="0">
      <selection activeCell="H50" sqref="H50"/>
    </sheetView>
  </sheetViews>
  <sheetFormatPr baseColWidth="10" defaultRowHeight="15"/>
  <cols>
    <col min="5" max="5" width="32.85546875" customWidth="1"/>
    <col min="6" max="6" width="32.7109375" customWidth="1"/>
  </cols>
  <sheetData>
    <row r="2" spans="5:6">
      <c r="E2" s="92" t="s">
        <v>1607</v>
      </c>
      <c r="F2" s="92" t="s">
        <v>1608</v>
      </c>
    </row>
    <row r="3" spans="5:6" hidden="1">
      <c r="E3" s="34" t="s">
        <v>1609</v>
      </c>
      <c r="F3" s="34" t="s">
        <v>1610</v>
      </c>
    </row>
    <row r="4" spans="5:6" hidden="1">
      <c r="E4" s="34" t="s">
        <v>1612</v>
      </c>
      <c r="F4" s="34" t="s">
        <v>1613</v>
      </c>
    </row>
    <row r="5" spans="5:6">
      <c r="E5" s="92" t="s">
        <v>1604</v>
      </c>
      <c r="F5" s="92" t="s">
        <v>1605</v>
      </c>
    </row>
    <row r="6" spans="5:6">
      <c r="E6" s="92" t="s">
        <v>1604</v>
      </c>
      <c r="F6" s="92" t="s">
        <v>1605</v>
      </c>
    </row>
    <row r="7" spans="5:6">
      <c r="E7" s="92" t="str">
        <f>+E2</f>
        <v>SAMSUNG</v>
      </c>
      <c r="F7" s="92" t="s">
        <v>1608</v>
      </c>
    </row>
    <row r="8" spans="5:6">
      <c r="E8" s="92" t="s">
        <v>1617</v>
      </c>
      <c r="F8" s="92" t="s">
        <v>1618</v>
      </c>
    </row>
    <row r="9" spans="5:6">
      <c r="E9" s="92" t="str">
        <f>+E3</f>
        <v>COMFORRTSTAR</v>
      </c>
      <c r="F9" s="92" t="s">
        <v>1610</v>
      </c>
    </row>
    <row r="10" spans="5:6" hidden="1">
      <c r="E10" s="34" t="str">
        <f>+E3</f>
        <v>COMFORRTSTAR</v>
      </c>
      <c r="F10" s="34" t="s">
        <v>1621</v>
      </c>
    </row>
    <row r="11" spans="5:6" hidden="1">
      <c r="E11" s="34" t="str">
        <f>+E9</f>
        <v>COMFORRTSTAR</v>
      </c>
      <c r="F11" s="34" t="s">
        <v>1610</v>
      </c>
    </row>
    <row r="12" spans="5:6" hidden="1">
      <c r="E12" s="34" t="str">
        <f>+E10</f>
        <v>COMFORRTSTAR</v>
      </c>
      <c r="F12" s="34" t="str">
        <f>+F3</f>
        <v>MRR36-410</v>
      </c>
    </row>
    <row r="13" spans="5:6">
      <c r="E13" s="124" t="s">
        <v>1625</v>
      </c>
      <c r="F13" s="92" t="s">
        <v>1626</v>
      </c>
    </row>
    <row r="14" spans="5:6" ht="14.25" hidden="1" customHeight="1">
      <c r="E14" s="34" t="str">
        <f>+E10</f>
        <v>COMFORRTSTAR</v>
      </c>
      <c r="F14" s="34" t="str">
        <f>+F3</f>
        <v>MRR36-410</v>
      </c>
    </row>
    <row r="15" spans="5:6" ht="14.25" hidden="1" customHeight="1">
      <c r="E15" s="34" t="str">
        <f>+E8</f>
        <v>LG</v>
      </c>
      <c r="F15" s="34" t="s">
        <v>1628</v>
      </c>
    </row>
    <row r="16" spans="5:6" ht="14.25" hidden="1" customHeight="1">
      <c r="E16" s="34" t="s">
        <v>1617</v>
      </c>
      <c r="F16" s="34" t="s">
        <v>1629</v>
      </c>
    </row>
    <row r="17" spans="5:6" ht="14.25" customHeight="1">
      <c r="E17" s="92" t="str">
        <f>+E9</f>
        <v>COMFORRTSTAR</v>
      </c>
      <c r="F17" s="92"/>
    </row>
    <row r="18" spans="5:6">
      <c r="E18" s="92" t="s">
        <v>1631</v>
      </c>
      <c r="F18" s="92"/>
    </row>
    <row r="19" spans="5:6">
      <c r="E19" s="92" t="s">
        <v>1188</v>
      </c>
      <c r="F19" s="92"/>
    </row>
    <row r="20" spans="5:6">
      <c r="E20" s="124" t="s">
        <v>1625</v>
      </c>
      <c r="F20" s="92"/>
    </row>
    <row r="21" spans="5:6" ht="18.75" hidden="1" customHeight="1">
      <c r="E21" s="34" t="str">
        <f>+E18</f>
        <v>TGM</v>
      </c>
      <c r="F21" s="34" t="s">
        <v>1635</v>
      </c>
    </row>
    <row r="22" spans="5:6" hidden="1">
      <c r="E22" s="34" t="str">
        <f>+E19</f>
        <v>EVERWELL</v>
      </c>
      <c r="F22" s="34" t="s">
        <v>1633</v>
      </c>
    </row>
    <row r="23" spans="5:6">
      <c r="E23" s="124" t="str">
        <f>+E20</f>
        <v>X</v>
      </c>
      <c r="F23" s="92" t="s">
        <v>1636</v>
      </c>
    </row>
    <row r="24" spans="5:6" hidden="1">
      <c r="E24" s="34" t="str">
        <f>+E10</f>
        <v>COMFORRTSTAR</v>
      </c>
      <c r="F24" s="34" t="s">
        <v>1638</v>
      </c>
    </row>
    <row r="25" spans="5:6" hidden="1">
      <c r="E25" s="34" t="str">
        <f>+E22</f>
        <v>EVERWELL</v>
      </c>
      <c r="F25" s="34" t="s">
        <v>1636</v>
      </c>
    </row>
    <row r="26" spans="5:6">
      <c r="E26" s="92" t="str">
        <f>+E2</f>
        <v>SAMSUNG</v>
      </c>
      <c r="F26" s="92" t="s">
        <v>1641</v>
      </c>
    </row>
    <row r="27" spans="5:6">
      <c r="E27" s="124" t="s">
        <v>1625</v>
      </c>
      <c r="F27" s="92" t="s">
        <v>1642</v>
      </c>
    </row>
    <row r="28" spans="5:6" hidden="1">
      <c r="E28" s="34" t="s">
        <v>1643</v>
      </c>
      <c r="F28" s="34" t="s">
        <v>1644</v>
      </c>
    </row>
    <row r="29" spans="5:6" hidden="1">
      <c r="E29" s="34" t="str">
        <f>+E28</f>
        <v>AIR MAX</v>
      </c>
      <c r="F29" s="34" t="s">
        <v>1644</v>
      </c>
    </row>
    <row r="30" spans="5:6" hidden="1">
      <c r="E30" s="34" t="str">
        <f>+E18</f>
        <v>TGM</v>
      </c>
      <c r="F30" s="34" t="s">
        <v>1647</v>
      </c>
    </row>
    <row r="31" spans="5:6" hidden="1">
      <c r="E31" s="34" t="s">
        <v>1609</v>
      </c>
      <c r="F31" s="34" t="s">
        <v>1638</v>
      </c>
    </row>
    <row r="32" spans="5:6" hidden="1">
      <c r="E32" s="34" t="s">
        <v>1609</v>
      </c>
      <c r="F32" s="34" t="s">
        <v>1638</v>
      </c>
    </row>
    <row r="33" spans="5:6" hidden="1">
      <c r="E33" s="34" t="s">
        <v>1631</v>
      </c>
      <c r="F33" s="34" t="s">
        <v>1746</v>
      </c>
    </row>
    <row r="34" spans="5:6" hidden="1">
      <c r="E34" s="34" t="s">
        <v>1631</v>
      </c>
      <c r="F34" s="34" t="s">
        <v>1746</v>
      </c>
    </row>
    <row r="35" spans="5:6" hidden="1">
      <c r="E35" s="34" t="s">
        <v>1188</v>
      </c>
      <c r="F35" s="34" t="s">
        <v>1633</v>
      </c>
    </row>
    <row r="36" spans="5:6" hidden="1">
      <c r="E36" s="34" t="s">
        <v>1604</v>
      </c>
      <c r="F36" s="34" t="s">
        <v>1606</v>
      </c>
    </row>
    <row r="37" spans="5:6" hidden="1">
      <c r="E37" s="34" t="s">
        <v>1188</v>
      </c>
      <c r="F37" s="34" t="s">
        <v>1749</v>
      </c>
    </row>
    <row r="38" spans="5:6" hidden="1">
      <c r="E38" s="34" t="s">
        <v>1188</v>
      </c>
      <c r="F38" s="34" t="s">
        <v>1749</v>
      </c>
    </row>
    <row r="39" spans="5:6">
      <c r="E39" s="92" t="str">
        <f>+E36</f>
        <v>LENNOX</v>
      </c>
      <c r="F39" s="92" t="s">
        <v>1615</v>
      </c>
    </row>
    <row r="40" spans="5:6">
      <c r="E40" s="92" t="str">
        <f>+E37</f>
        <v>EVERWELL</v>
      </c>
      <c r="F40" s="92" t="s">
        <v>1614</v>
      </c>
    </row>
    <row r="41" spans="5:6" hidden="1">
      <c r="E41" s="34" t="str">
        <f>+E31</f>
        <v>COMFORRTSTAR</v>
      </c>
      <c r="F41" s="34" t="str">
        <f>+F31</f>
        <v>CIM18CD (1)</v>
      </c>
    </row>
    <row r="49" spans="6:6">
      <c r="F49">
        <v>107797458</v>
      </c>
    </row>
    <row r="50" spans="6:6">
      <c r="F5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AV2985"/>
  <sheetViews>
    <sheetView topLeftCell="A284" zoomScale="55" zoomScaleNormal="55" workbookViewId="0">
      <selection activeCell="D288" sqref="D288"/>
    </sheetView>
  </sheetViews>
  <sheetFormatPr baseColWidth="10" defaultRowHeight="28.5"/>
  <cols>
    <col min="2" max="2" width="19.28515625" hidden="1" customWidth="1"/>
    <col min="3" max="3" width="20" style="32" hidden="1" customWidth="1"/>
    <col min="4" max="4" width="30.7109375" style="32" customWidth="1"/>
    <col min="5" max="5" width="95.7109375" style="32" customWidth="1"/>
    <col min="6" max="6" width="70.85546875" style="32" customWidth="1"/>
    <col min="7" max="7" width="53.42578125" style="32" customWidth="1"/>
    <col min="8" max="8" width="66.42578125" style="32" customWidth="1"/>
    <col min="9" max="9" width="20" style="32" customWidth="1"/>
    <col min="10" max="10" width="22" style="32" customWidth="1"/>
    <col min="11" max="11" width="51" style="32" customWidth="1"/>
    <col min="12" max="12" width="22" style="32" customWidth="1"/>
    <col min="13" max="13" width="16.140625" hidden="1" customWidth="1"/>
    <col min="14" max="14" width="16.140625" style="49" hidden="1" customWidth="1"/>
    <col min="15" max="15" width="70.140625" style="32" customWidth="1"/>
    <col min="16" max="16" width="102.42578125" style="40" customWidth="1"/>
    <col min="17" max="17" width="28.42578125" hidden="1" customWidth="1"/>
    <col min="18" max="18" width="33.28515625" hidden="1" customWidth="1"/>
    <col min="19" max="19" width="23.5703125" hidden="1" customWidth="1"/>
    <col min="20" max="20" width="20.42578125" hidden="1" customWidth="1"/>
    <col min="21" max="21" width="22.28515625" hidden="1" customWidth="1"/>
    <col min="22" max="22" width="46.140625" hidden="1" customWidth="1"/>
    <col min="23" max="23" width="26.5703125" style="103" customWidth="1"/>
    <col min="24" max="24" width="31.140625" style="111" customWidth="1"/>
    <col min="25" max="48" width="82" customWidth="1"/>
  </cols>
  <sheetData>
    <row r="1" spans="1:29" ht="33">
      <c r="B1" s="378" t="s">
        <v>363</v>
      </c>
      <c r="C1" s="378"/>
      <c r="D1" s="378"/>
      <c r="E1" s="378"/>
      <c r="F1" s="378"/>
      <c r="G1" s="378"/>
      <c r="H1" s="378"/>
      <c r="I1" s="378"/>
      <c r="J1" s="378"/>
      <c r="K1" s="378"/>
      <c r="L1" s="27"/>
      <c r="M1" s="27"/>
      <c r="N1" s="43"/>
      <c r="P1" s="27"/>
      <c r="W1" s="106"/>
      <c r="X1" s="105"/>
    </row>
    <row r="2" spans="1:29" ht="31.5">
      <c r="B2" s="379" t="s">
        <v>364</v>
      </c>
      <c r="C2" s="379"/>
      <c r="D2" s="379"/>
      <c r="E2" s="379"/>
      <c r="F2" s="379"/>
      <c r="G2" s="379"/>
      <c r="H2" s="379"/>
      <c r="I2" s="379"/>
      <c r="J2" s="379"/>
      <c r="K2" s="379"/>
      <c r="L2" s="28"/>
      <c r="M2" s="28"/>
      <c r="N2" s="44"/>
      <c r="P2" s="28"/>
      <c r="W2" s="106"/>
      <c r="X2" s="105"/>
    </row>
    <row r="3" spans="1:29">
      <c r="B3" s="380" t="s">
        <v>365</v>
      </c>
      <c r="C3" s="380"/>
      <c r="D3" s="380"/>
      <c r="E3" s="380"/>
      <c r="F3" s="380"/>
      <c r="G3" s="380"/>
      <c r="H3" s="380"/>
      <c r="I3" s="380"/>
      <c r="J3" s="380"/>
      <c r="K3" s="380"/>
      <c r="L3" s="29"/>
      <c r="M3" s="29"/>
      <c r="N3" s="45"/>
      <c r="P3" s="29"/>
      <c r="W3" s="106"/>
      <c r="X3" s="105"/>
    </row>
    <row r="4" spans="1:29">
      <c r="B4" s="130"/>
      <c r="C4" s="135"/>
      <c r="D4" s="135"/>
      <c r="E4" s="30"/>
      <c r="F4" s="30"/>
      <c r="G4" s="30"/>
      <c r="H4" s="30"/>
      <c r="I4" s="30"/>
      <c r="J4" s="30"/>
      <c r="K4" s="30"/>
      <c r="L4" s="30"/>
      <c r="M4" s="30"/>
      <c r="N4" s="46"/>
      <c r="P4" s="30"/>
      <c r="W4" s="106"/>
      <c r="X4" s="105"/>
    </row>
    <row r="5" spans="1:29">
      <c r="B5" s="131"/>
      <c r="C5" s="136"/>
      <c r="D5" s="136"/>
      <c r="E5" s="39"/>
      <c r="F5" s="39"/>
      <c r="G5" s="31"/>
      <c r="H5" s="39"/>
      <c r="J5" s="381" t="s">
        <v>366</v>
      </c>
      <c r="K5" s="381"/>
      <c r="M5" s="32"/>
      <c r="N5" s="47"/>
      <c r="P5" s="32"/>
      <c r="W5" s="106"/>
      <c r="X5" s="105"/>
    </row>
    <row r="6" spans="1:29">
      <c r="B6" s="131"/>
      <c r="C6" s="136"/>
      <c r="D6" s="136"/>
      <c r="E6" s="382" t="s">
        <v>2435</v>
      </c>
      <c r="F6" s="382"/>
      <c r="G6" s="382"/>
      <c r="H6" s="39"/>
      <c r="K6" s="33" t="s">
        <v>367</v>
      </c>
      <c r="M6" s="32"/>
      <c r="N6" s="47"/>
      <c r="P6" s="32"/>
      <c r="W6" s="106"/>
      <c r="X6" s="105"/>
    </row>
    <row r="7" spans="1:29">
      <c r="E7" s="377" t="s">
        <v>715</v>
      </c>
      <c r="F7" s="377"/>
      <c r="G7" s="377"/>
      <c r="H7" s="39"/>
      <c r="K7" s="33" t="s">
        <v>723</v>
      </c>
      <c r="M7" s="32"/>
      <c r="N7" s="47"/>
      <c r="P7" s="32"/>
      <c r="W7" s="106"/>
      <c r="X7" s="105"/>
    </row>
    <row r="8" spans="1:29">
      <c r="B8" s="131"/>
      <c r="C8" s="136"/>
      <c r="D8" s="136"/>
      <c r="E8" s="39"/>
      <c r="F8" s="39"/>
      <c r="G8" s="31"/>
      <c r="H8" s="39"/>
      <c r="K8" s="37"/>
      <c r="M8" s="32"/>
      <c r="N8" s="47"/>
      <c r="P8" s="32"/>
      <c r="W8" s="106"/>
      <c r="X8" s="105"/>
    </row>
    <row r="9" spans="1:29" s="74" customFormat="1" ht="47.25" customHeight="1">
      <c r="B9" s="132" t="s">
        <v>368</v>
      </c>
      <c r="C9" s="113" t="s">
        <v>3</v>
      </c>
      <c r="D9" s="113"/>
      <c r="E9" s="80" t="s">
        <v>599</v>
      </c>
      <c r="F9" s="80" t="s">
        <v>600</v>
      </c>
      <c r="G9" s="80" t="s">
        <v>369</v>
      </c>
      <c r="H9" s="80" t="s">
        <v>370</v>
      </c>
      <c r="I9" s="80" t="s">
        <v>371</v>
      </c>
      <c r="J9" s="80" t="s">
        <v>372</v>
      </c>
      <c r="K9" s="80" t="s">
        <v>373</v>
      </c>
      <c r="L9" s="80" t="s">
        <v>374</v>
      </c>
      <c r="M9" s="80" t="s">
        <v>426</v>
      </c>
      <c r="N9" s="114" t="s">
        <v>481</v>
      </c>
      <c r="O9" s="80" t="s">
        <v>396</v>
      </c>
      <c r="P9" s="80" t="s">
        <v>375</v>
      </c>
      <c r="Q9" s="81" t="s">
        <v>1467</v>
      </c>
      <c r="R9" s="81" t="s">
        <v>1468</v>
      </c>
      <c r="S9" s="81" t="s">
        <v>1469</v>
      </c>
      <c r="T9" s="81" t="s">
        <v>1470</v>
      </c>
      <c r="U9" s="81" t="s">
        <v>1471</v>
      </c>
      <c r="V9" s="71" t="s">
        <v>1472</v>
      </c>
      <c r="W9" s="196"/>
      <c r="X9" s="197"/>
      <c r="Y9" s="41"/>
      <c r="Z9" s="41"/>
      <c r="AA9" s="41"/>
      <c r="AB9" s="41"/>
      <c r="AC9" s="127"/>
    </row>
    <row r="10" spans="1:29" s="141" customFormat="1" ht="18.75" customHeight="1">
      <c r="A10" s="35"/>
      <c r="B10" s="375" t="s">
        <v>864</v>
      </c>
      <c r="C10" s="375"/>
      <c r="D10" s="375"/>
      <c r="E10" s="375"/>
      <c r="F10" s="375"/>
      <c r="G10" s="375"/>
      <c r="H10" s="375"/>
      <c r="I10" s="375"/>
      <c r="J10" s="375"/>
      <c r="K10" s="375"/>
      <c r="L10" s="375"/>
      <c r="M10" s="375"/>
      <c r="N10" s="375"/>
      <c r="O10" s="375"/>
      <c r="P10" s="375"/>
      <c r="W10" s="142"/>
      <c r="X10" s="143"/>
      <c r="Y10" s="144"/>
      <c r="Z10" s="144"/>
      <c r="AA10" s="144"/>
      <c r="AB10" s="144"/>
      <c r="AC10" s="153"/>
    </row>
    <row r="11" spans="1:29" s="35" customFormat="1">
      <c r="B11" s="38" t="s">
        <v>3312</v>
      </c>
      <c r="C11" s="36" t="s">
        <v>60</v>
      </c>
      <c r="D11" s="212" t="s">
        <v>2449</v>
      </c>
      <c r="E11" s="34" t="s">
        <v>2458</v>
      </c>
      <c r="F11" s="34"/>
      <c r="G11" s="34" t="s">
        <v>2471</v>
      </c>
      <c r="H11" s="34"/>
      <c r="I11" s="34"/>
      <c r="J11" s="34" t="s">
        <v>937</v>
      </c>
      <c r="K11" s="34" t="str">
        <f>+K28</f>
        <v>NUEVO</v>
      </c>
      <c r="L11" s="34">
        <v>1</v>
      </c>
      <c r="M11" s="34"/>
      <c r="N11" s="34"/>
      <c r="O11" s="34" t="s">
        <v>658</v>
      </c>
      <c r="P11" s="34"/>
      <c r="W11" s="115">
        <v>3000</v>
      </c>
      <c r="X11" s="197">
        <f t="shared" ref="X11:X27" si="0">+W11</f>
        <v>3000</v>
      </c>
      <c r="Y11"/>
      <c r="Z11"/>
      <c r="AA11"/>
      <c r="AB11"/>
      <c r="AC11" s="66"/>
    </row>
    <row r="12" spans="1:29" s="35" customFormat="1">
      <c r="B12" s="38" t="s">
        <v>3313</v>
      </c>
      <c r="C12" s="36" t="s">
        <v>60</v>
      </c>
      <c r="D12" s="212" t="s">
        <v>2450</v>
      </c>
      <c r="E12" s="34" t="s">
        <v>2458</v>
      </c>
      <c r="F12" s="34"/>
      <c r="G12" s="34" t="s">
        <v>2471</v>
      </c>
      <c r="H12" s="34"/>
      <c r="I12" s="34"/>
      <c r="J12" s="34" t="s">
        <v>937</v>
      </c>
      <c r="K12" s="34" t="str">
        <f>+K11</f>
        <v>NUEVO</v>
      </c>
      <c r="L12" s="34">
        <v>1</v>
      </c>
      <c r="M12" s="34"/>
      <c r="N12" s="34"/>
      <c r="O12" s="34" t="s">
        <v>658</v>
      </c>
      <c r="P12" s="34"/>
      <c r="W12" s="115">
        <v>3000</v>
      </c>
      <c r="X12" s="197">
        <f t="shared" si="0"/>
        <v>3000</v>
      </c>
      <c r="Y12"/>
      <c r="Z12"/>
      <c r="AA12"/>
      <c r="AB12"/>
      <c r="AC12" s="66"/>
    </row>
    <row r="13" spans="1:29" s="35" customFormat="1">
      <c r="B13" s="38" t="s">
        <v>3314</v>
      </c>
      <c r="C13" s="36" t="s">
        <v>60</v>
      </c>
      <c r="D13" s="212" t="s">
        <v>2451</v>
      </c>
      <c r="E13" s="34" t="s">
        <v>2458</v>
      </c>
      <c r="F13" s="34"/>
      <c r="G13" s="34" t="s">
        <v>2471</v>
      </c>
      <c r="H13" s="34"/>
      <c r="I13" s="34"/>
      <c r="J13" s="34" t="s">
        <v>937</v>
      </c>
      <c r="K13" s="34" t="str">
        <f>+K12</f>
        <v>NUEVO</v>
      </c>
      <c r="L13" s="34">
        <v>1</v>
      </c>
      <c r="M13" s="34"/>
      <c r="N13" s="34"/>
      <c r="O13" s="34" t="s">
        <v>658</v>
      </c>
      <c r="P13" s="34"/>
      <c r="W13" s="115">
        <v>3000</v>
      </c>
      <c r="X13" s="197">
        <f t="shared" si="0"/>
        <v>3000</v>
      </c>
      <c r="Y13"/>
      <c r="Z13"/>
      <c r="AA13"/>
      <c r="AB13"/>
      <c r="AC13" s="66"/>
    </row>
    <row r="14" spans="1:29" s="35" customFormat="1">
      <c r="B14" s="38" t="s">
        <v>3315</v>
      </c>
      <c r="C14" s="36" t="s">
        <v>60</v>
      </c>
      <c r="D14" s="212" t="s">
        <v>2452</v>
      </c>
      <c r="E14" s="34" t="s">
        <v>2458</v>
      </c>
      <c r="F14" s="34"/>
      <c r="G14" s="34" t="s">
        <v>2471</v>
      </c>
      <c r="H14" s="34"/>
      <c r="I14" s="34"/>
      <c r="J14" s="34" t="s">
        <v>937</v>
      </c>
      <c r="K14" s="34" t="str">
        <f>+K12</f>
        <v>NUEVO</v>
      </c>
      <c r="L14" s="34">
        <f>+L12</f>
        <v>1</v>
      </c>
      <c r="M14" s="34"/>
      <c r="N14" s="34"/>
      <c r="O14" s="34" t="s">
        <v>658</v>
      </c>
      <c r="P14" s="34"/>
      <c r="W14" s="115">
        <v>3000</v>
      </c>
      <c r="X14" s="197">
        <f t="shared" si="0"/>
        <v>3000</v>
      </c>
      <c r="Y14"/>
      <c r="Z14"/>
      <c r="AA14"/>
      <c r="AB14"/>
      <c r="AC14" s="66"/>
    </row>
    <row r="15" spans="1:29" s="35" customFormat="1">
      <c r="B15" s="38" t="s">
        <v>3316</v>
      </c>
      <c r="C15" s="36" t="s">
        <v>60</v>
      </c>
      <c r="D15" s="212" t="s">
        <v>2453</v>
      </c>
      <c r="E15" s="34" t="s">
        <v>2458</v>
      </c>
      <c r="F15" s="34"/>
      <c r="G15" s="34" t="s">
        <v>2471</v>
      </c>
      <c r="H15" s="34"/>
      <c r="I15" s="34"/>
      <c r="J15" s="34" t="s">
        <v>937</v>
      </c>
      <c r="K15" s="34" t="str">
        <f>+K13</f>
        <v>NUEVO</v>
      </c>
      <c r="L15" s="34">
        <v>1</v>
      </c>
      <c r="M15" s="34"/>
      <c r="N15" s="34"/>
      <c r="O15" s="34" t="s">
        <v>658</v>
      </c>
      <c r="P15" s="34"/>
      <c r="W15" s="115">
        <v>3000</v>
      </c>
      <c r="X15" s="197">
        <f t="shared" si="0"/>
        <v>3000</v>
      </c>
      <c r="Y15"/>
      <c r="Z15"/>
      <c r="AA15"/>
      <c r="AB15"/>
      <c r="AC15" s="66"/>
    </row>
    <row r="16" spans="1:29" s="35" customFormat="1">
      <c r="B16" s="38" t="s">
        <v>3317</v>
      </c>
      <c r="C16" s="36" t="s">
        <v>60</v>
      </c>
      <c r="D16" s="212" t="s">
        <v>2454</v>
      </c>
      <c r="E16" s="34" t="s">
        <v>2458</v>
      </c>
      <c r="F16" s="34"/>
      <c r="G16" s="34" t="s">
        <v>2471</v>
      </c>
      <c r="H16" s="34"/>
      <c r="I16" s="34"/>
      <c r="J16" s="34" t="s">
        <v>937</v>
      </c>
      <c r="K16" s="34" t="str">
        <f>+K14</f>
        <v>NUEVO</v>
      </c>
      <c r="L16" s="34">
        <v>1</v>
      </c>
      <c r="O16" s="34" t="s">
        <v>658</v>
      </c>
      <c r="P16" s="34"/>
      <c r="W16" s="115">
        <v>3000</v>
      </c>
      <c r="X16" s="197">
        <f t="shared" si="0"/>
        <v>3000</v>
      </c>
      <c r="Y16"/>
      <c r="Z16"/>
      <c r="AA16"/>
      <c r="AB16"/>
      <c r="AC16" s="66"/>
    </row>
    <row r="17" spans="2:29" s="35" customFormat="1">
      <c r="B17" s="38" t="s">
        <v>3318</v>
      </c>
      <c r="C17" s="36" t="s">
        <v>60</v>
      </c>
      <c r="D17" s="212" t="s">
        <v>2455</v>
      </c>
      <c r="E17" s="34" t="s">
        <v>2458</v>
      </c>
      <c r="G17" s="34" t="s">
        <v>1134</v>
      </c>
      <c r="H17" s="34"/>
      <c r="I17" s="34"/>
      <c r="J17" s="34" t="s">
        <v>1134</v>
      </c>
      <c r="K17" s="34" t="str">
        <f>+K14</f>
        <v>NUEVO</v>
      </c>
      <c r="L17" s="34">
        <v>1</v>
      </c>
      <c r="O17" s="34" t="s">
        <v>658</v>
      </c>
      <c r="P17" s="34"/>
      <c r="W17" s="115">
        <v>3000</v>
      </c>
      <c r="X17" s="197">
        <f t="shared" si="0"/>
        <v>3000</v>
      </c>
      <c r="Y17"/>
      <c r="Z17"/>
      <c r="AA17"/>
      <c r="AB17"/>
      <c r="AC17" s="66"/>
    </row>
    <row r="18" spans="2:29" s="35" customFormat="1">
      <c r="B18" s="38" t="s">
        <v>3319</v>
      </c>
      <c r="C18" s="36" t="s">
        <v>60</v>
      </c>
      <c r="D18" s="212" t="s">
        <v>2456</v>
      </c>
      <c r="E18" s="34" t="s">
        <v>2458</v>
      </c>
      <c r="G18" s="34" t="s">
        <v>1134</v>
      </c>
      <c r="H18" s="34"/>
      <c r="I18" s="34"/>
      <c r="J18" s="34" t="s">
        <v>1134</v>
      </c>
      <c r="K18" s="34" t="str">
        <f>+K16</f>
        <v>NUEVO</v>
      </c>
      <c r="L18" s="34">
        <v>1</v>
      </c>
      <c r="O18" s="34" t="s">
        <v>658</v>
      </c>
      <c r="P18" s="34"/>
      <c r="W18" s="115">
        <v>3000</v>
      </c>
      <c r="X18" s="197">
        <f t="shared" si="0"/>
        <v>3000</v>
      </c>
      <c r="Y18"/>
      <c r="Z18"/>
      <c r="AA18"/>
      <c r="AB18"/>
      <c r="AC18" s="66"/>
    </row>
    <row r="19" spans="2:29" s="35" customFormat="1">
      <c r="B19" s="38" t="s">
        <v>3320</v>
      </c>
      <c r="C19" s="36" t="s">
        <v>60</v>
      </c>
      <c r="D19" s="212" t="s">
        <v>2457</v>
      </c>
      <c r="E19" s="34" t="s">
        <v>2458</v>
      </c>
      <c r="G19" s="34" t="s">
        <v>1134</v>
      </c>
      <c r="H19" s="34"/>
      <c r="I19" s="34"/>
      <c r="J19" s="34" t="s">
        <v>1134</v>
      </c>
      <c r="K19" s="34" t="str">
        <f>+K14</f>
        <v>NUEVO</v>
      </c>
      <c r="L19" s="34">
        <v>1</v>
      </c>
      <c r="O19" s="34" t="s">
        <v>658</v>
      </c>
      <c r="P19" s="34"/>
      <c r="W19" s="115">
        <v>3000</v>
      </c>
      <c r="X19" s="197">
        <f t="shared" si="0"/>
        <v>3000</v>
      </c>
      <c r="Y19"/>
      <c r="Z19"/>
      <c r="AA19"/>
      <c r="AB19"/>
      <c r="AC19" s="66"/>
    </row>
    <row r="20" spans="2:29" s="35" customFormat="1">
      <c r="B20" s="38" t="s">
        <v>3321</v>
      </c>
      <c r="C20" s="36" t="s">
        <v>60</v>
      </c>
      <c r="D20" s="212" t="s">
        <v>2459</v>
      </c>
      <c r="E20" s="34" t="s">
        <v>2458</v>
      </c>
      <c r="G20" s="34" t="s">
        <v>1134</v>
      </c>
      <c r="H20" s="34"/>
      <c r="I20" s="34"/>
      <c r="J20" s="34" t="s">
        <v>1134</v>
      </c>
      <c r="K20" s="34" t="str">
        <f t="shared" ref="K20:K24" si="1">+K15</f>
        <v>NUEVO</v>
      </c>
      <c r="L20" s="34">
        <v>1</v>
      </c>
      <c r="O20" s="34" t="s">
        <v>658</v>
      </c>
      <c r="P20" s="34"/>
      <c r="W20" s="115">
        <v>3000</v>
      </c>
      <c r="X20" s="197">
        <f t="shared" si="0"/>
        <v>3000</v>
      </c>
      <c r="Y20"/>
      <c r="Z20"/>
      <c r="AA20"/>
      <c r="AB20"/>
      <c r="AC20" s="66"/>
    </row>
    <row r="21" spans="2:29" s="35" customFormat="1">
      <c r="B21" s="38" t="s">
        <v>3322</v>
      </c>
      <c r="C21" s="36" t="s">
        <v>60</v>
      </c>
      <c r="D21" s="212" t="s">
        <v>2460</v>
      </c>
      <c r="E21" s="34" t="s">
        <v>2458</v>
      </c>
      <c r="G21" s="34" t="s">
        <v>1134</v>
      </c>
      <c r="H21" s="34"/>
      <c r="I21" s="34"/>
      <c r="J21" s="34" t="s">
        <v>1134</v>
      </c>
      <c r="K21" s="34" t="str">
        <f t="shared" si="1"/>
        <v>NUEVO</v>
      </c>
      <c r="L21" s="34">
        <v>1</v>
      </c>
      <c r="O21" s="34" t="s">
        <v>658</v>
      </c>
      <c r="P21" s="34"/>
      <c r="W21" s="115">
        <v>3000</v>
      </c>
      <c r="X21" s="197">
        <f t="shared" si="0"/>
        <v>3000</v>
      </c>
      <c r="Y21"/>
      <c r="Z21"/>
      <c r="AA21"/>
      <c r="AB21"/>
      <c r="AC21" s="66"/>
    </row>
    <row r="22" spans="2:29" s="35" customFormat="1">
      <c r="B22" s="38" t="s">
        <v>3323</v>
      </c>
      <c r="C22" s="36" t="s">
        <v>60</v>
      </c>
      <c r="D22" s="212" t="s">
        <v>2461</v>
      </c>
      <c r="E22" s="34" t="s">
        <v>2458</v>
      </c>
      <c r="G22" s="34" t="s">
        <v>1134</v>
      </c>
      <c r="H22" s="34"/>
      <c r="I22" s="34"/>
      <c r="J22" s="34" t="s">
        <v>1134</v>
      </c>
      <c r="K22" s="34" t="str">
        <f t="shared" si="1"/>
        <v>NUEVO</v>
      </c>
      <c r="L22" s="34">
        <v>1</v>
      </c>
      <c r="O22" s="34" t="s">
        <v>658</v>
      </c>
      <c r="P22" s="34"/>
      <c r="W22" s="115">
        <v>3000</v>
      </c>
      <c r="X22" s="197">
        <f t="shared" si="0"/>
        <v>3000</v>
      </c>
      <c r="Y22"/>
      <c r="Z22"/>
      <c r="AA22"/>
      <c r="AB22"/>
      <c r="AC22" s="66"/>
    </row>
    <row r="23" spans="2:29" s="35" customFormat="1">
      <c r="B23" s="38" t="s">
        <v>3324</v>
      </c>
      <c r="C23" s="36" t="s">
        <v>60</v>
      </c>
      <c r="D23" s="212" t="s">
        <v>2462</v>
      </c>
      <c r="E23" s="34" t="s">
        <v>2458</v>
      </c>
      <c r="G23" s="34" t="s">
        <v>1134</v>
      </c>
      <c r="H23" s="34"/>
      <c r="I23" s="34"/>
      <c r="J23" s="34" t="s">
        <v>1134</v>
      </c>
      <c r="K23" s="34" t="str">
        <f t="shared" si="1"/>
        <v>NUEVO</v>
      </c>
      <c r="L23" s="34">
        <v>1</v>
      </c>
      <c r="O23" s="34" t="s">
        <v>658</v>
      </c>
      <c r="P23" s="34"/>
      <c r="W23" s="115">
        <v>3000</v>
      </c>
      <c r="X23" s="197">
        <f t="shared" si="0"/>
        <v>3000</v>
      </c>
      <c r="Y23"/>
      <c r="Z23"/>
      <c r="AA23"/>
      <c r="AB23"/>
      <c r="AC23" s="66"/>
    </row>
    <row r="24" spans="2:29" s="35" customFormat="1">
      <c r="B24" s="38" t="s">
        <v>3325</v>
      </c>
      <c r="C24" s="36" t="s">
        <v>60</v>
      </c>
      <c r="D24" s="212" t="s">
        <v>2463</v>
      </c>
      <c r="E24" s="34" t="s">
        <v>2458</v>
      </c>
      <c r="G24" s="34" t="s">
        <v>1134</v>
      </c>
      <c r="H24" s="34"/>
      <c r="I24" s="34"/>
      <c r="J24" s="34" t="s">
        <v>1134</v>
      </c>
      <c r="K24" s="34" t="str">
        <f t="shared" si="1"/>
        <v>NUEVO</v>
      </c>
      <c r="L24" s="34">
        <v>1</v>
      </c>
      <c r="O24" s="34" t="s">
        <v>658</v>
      </c>
      <c r="P24" s="34"/>
      <c r="W24" s="115">
        <v>3000</v>
      </c>
      <c r="X24" s="197">
        <f t="shared" si="0"/>
        <v>3000</v>
      </c>
      <c r="Y24"/>
      <c r="Z24"/>
      <c r="AA24"/>
      <c r="AB24"/>
      <c r="AC24" s="66"/>
    </row>
    <row r="25" spans="2:29" s="35" customFormat="1">
      <c r="B25" s="38" t="s">
        <v>3326</v>
      </c>
      <c r="C25" s="36" t="s">
        <v>60</v>
      </c>
      <c r="D25" s="212" t="s">
        <v>2464</v>
      </c>
      <c r="E25" s="34" t="s">
        <v>2458</v>
      </c>
      <c r="G25" s="34" t="s">
        <v>1134</v>
      </c>
      <c r="H25" s="34"/>
      <c r="I25" s="34"/>
      <c r="J25" s="34" t="s">
        <v>1134</v>
      </c>
      <c r="K25" s="34" t="str">
        <f>+K2583</f>
        <v>NUEVO</v>
      </c>
      <c r="L25" s="34">
        <v>1</v>
      </c>
      <c r="O25" s="34" t="s">
        <v>658</v>
      </c>
      <c r="P25" s="34"/>
      <c r="W25" s="115">
        <v>3000</v>
      </c>
      <c r="X25" s="197">
        <f t="shared" si="0"/>
        <v>3000</v>
      </c>
      <c r="Y25"/>
      <c r="Z25"/>
      <c r="AA25"/>
      <c r="AB25"/>
      <c r="AC25" s="66"/>
    </row>
    <row r="26" spans="2:29" s="35" customFormat="1">
      <c r="B26" s="38" t="s">
        <v>3327</v>
      </c>
      <c r="C26" s="36" t="s">
        <v>60</v>
      </c>
      <c r="D26" s="212" t="s">
        <v>2465</v>
      </c>
      <c r="E26" s="34" t="s">
        <v>2458</v>
      </c>
      <c r="G26" s="34" t="s">
        <v>1134</v>
      </c>
      <c r="H26" s="34"/>
      <c r="I26" s="34"/>
      <c r="J26" s="34" t="s">
        <v>1134</v>
      </c>
      <c r="K26" s="34" t="str">
        <f>+K25</f>
        <v>NUEVO</v>
      </c>
      <c r="L26" s="34">
        <v>1</v>
      </c>
      <c r="O26" s="34" t="s">
        <v>2472</v>
      </c>
      <c r="P26" s="34"/>
      <c r="W26" s="115">
        <v>3000</v>
      </c>
      <c r="X26" s="197">
        <f t="shared" si="0"/>
        <v>3000</v>
      </c>
      <c r="Y26"/>
      <c r="Z26"/>
      <c r="AA26"/>
      <c r="AB26"/>
      <c r="AC26" s="66"/>
    </row>
    <row r="27" spans="2:29" s="35" customFormat="1">
      <c r="B27" s="38" t="s">
        <v>3328</v>
      </c>
      <c r="C27" s="36" t="s">
        <v>60</v>
      </c>
      <c r="D27" s="212" t="s">
        <v>2466</v>
      </c>
      <c r="E27" s="34" t="s">
        <v>2458</v>
      </c>
      <c r="F27" s="34"/>
      <c r="G27" s="34" t="s">
        <v>2471</v>
      </c>
      <c r="H27" s="34"/>
      <c r="I27" s="34"/>
      <c r="J27" s="34" t="s">
        <v>937</v>
      </c>
      <c r="K27" s="34" t="str">
        <f>+K25</f>
        <v>NUEVO</v>
      </c>
      <c r="L27" s="34">
        <v>1</v>
      </c>
      <c r="O27" s="34" t="s">
        <v>2473</v>
      </c>
      <c r="P27" s="34"/>
      <c r="W27" s="115">
        <v>3000</v>
      </c>
      <c r="X27" s="197">
        <f t="shared" si="0"/>
        <v>3000</v>
      </c>
      <c r="Y27"/>
      <c r="Z27"/>
      <c r="AA27"/>
      <c r="AB27"/>
      <c r="AC27" s="66"/>
    </row>
    <row r="28" spans="2:29" s="35" customFormat="1">
      <c r="B28" s="38" t="s">
        <v>3329</v>
      </c>
      <c r="C28" s="36" t="str">
        <f>+C26</f>
        <v>4.1.1.4.01</v>
      </c>
      <c r="D28" s="212" t="s">
        <v>2467</v>
      </c>
      <c r="E28" s="34" t="s">
        <v>1702</v>
      </c>
      <c r="F28" s="34" t="s">
        <v>1703</v>
      </c>
      <c r="G28" s="34"/>
      <c r="H28" s="34"/>
      <c r="I28" s="34"/>
      <c r="J28" s="34" t="s">
        <v>1304</v>
      </c>
      <c r="K28" s="34" t="str">
        <f>+K26</f>
        <v>NUEVO</v>
      </c>
      <c r="L28" s="34">
        <v>1</v>
      </c>
      <c r="M28" s="34"/>
      <c r="N28" s="34"/>
      <c r="O28" s="34" t="s">
        <v>2531</v>
      </c>
      <c r="P28" s="34"/>
      <c r="W28" s="196">
        <v>15000</v>
      </c>
      <c r="X28" s="197">
        <f t="shared" ref="X28:X47" si="2">+L28*W28</f>
        <v>15000</v>
      </c>
      <c r="Y28"/>
      <c r="Z28"/>
      <c r="AA28"/>
      <c r="AB28"/>
      <c r="AC28" s="66"/>
    </row>
    <row r="29" spans="2:29" s="35" customFormat="1">
      <c r="B29" s="38" t="s">
        <v>3330</v>
      </c>
      <c r="C29" s="36" t="str">
        <f t="shared" ref="C29" si="3">+C27</f>
        <v>4.1.1.4.01</v>
      </c>
      <c r="D29" s="212" t="s">
        <v>2468</v>
      </c>
      <c r="E29" s="34" t="s">
        <v>1704</v>
      </c>
      <c r="F29" s="34" t="s">
        <v>895</v>
      </c>
      <c r="G29" s="34"/>
      <c r="H29" s="34"/>
      <c r="I29" s="34"/>
      <c r="J29" s="34" t="str">
        <f>+J2584</f>
        <v>Negro</v>
      </c>
      <c r="K29" s="34" t="str">
        <f>+K27</f>
        <v>NUEVO</v>
      </c>
      <c r="L29" s="34">
        <v>1</v>
      </c>
      <c r="M29" s="34"/>
      <c r="N29" s="34"/>
      <c r="O29" s="34" t="str">
        <f>+O28</f>
        <v>DATA</v>
      </c>
      <c r="P29" s="34"/>
      <c r="W29" s="196">
        <v>15000</v>
      </c>
      <c r="X29" s="197">
        <f t="shared" si="2"/>
        <v>15000</v>
      </c>
      <c r="Y29"/>
      <c r="Z29"/>
      <c r="AA29"/>
      <c r="AB29"/>
      <c r="AC29" s="66"/>
    </row>
    <row r="30" spans="2:29" s="35" customFormat="1">
      <c r="B30" s="38" t="s">
        <v>3331</v>
      </c>
      <c r="C30" s="36" t="str">
        <f>+C28</f>
        <v>4.1.1.4.01</v>
      </c>
      <c r="D30" s="212" t="s">
        <v>2469</v>
      </c>
      <c r="E30" s="34" t="s">
        <v>393</v>
      </c>
      <c r="F30" s="34" t="s">
        <v>1705</v>
      </c>
      <c r="G30" s="34" t="s">
        <v>1706</v>
      </c>
      <c r="H30" s="34"/>
      <c r="I30" s="34"/>
      <c r="J30" s="34" t="s">
        <v>562</v>
      </c>
      <c r="K30" s="34" t="str">
        <f>+K27</f>
        <v>NUEVO</v>
      </c>
      <c r="L30" s="34">
        <v>1</v>
      </c>
      <c r="M30" s="34"/>
      <c r="N30" s="34"/>
      <c r="O30" s="34" t="str">
        <f>+O29</f>
        <v>DATA</v>
      </c>
      <c r="P30" s="34"/>
      <c r="W30" s="196">
        <f>400*60</f>
        <v>24000</v>
      </c>
      <c r="X30" s="197">
        <f t="shared" si="2"/>
        <v>24000</v>
      </c>
      <c r="Y30"/>
      <c r="Z30"/>
      <c r="AA30"/>
      <c r="AB30"/>
      <c r="AC30" s="66"/>
    </row>
    <row r="31" spans="2:29" s="35" customFormat="1">
      <c r="B31" s="38" t="s">
        <v>3332</v>
      </c>
      <c r="C31" s="36" t="str">
        <f t="shared" ref="C31" si="4">+C29</f>
        <v>4.1.1.4.01</v>
      </c>
      <c r="D31" s="212" t="s">
        <v>2470</v>
      </c>
      <c r="E31" s="34" t="s">
        <v>896</v>
      </c>
      <c r="F31" s="34" t="s">
        <v>1189</v>
      </c>
      <c r="G31" s="34"/>
      <c r="H31" s="34"/>
      <c r="I31" s="34"/>
      <c r="J31" s="34" t="str">
        <f>+J29</f>
        <v>Negro</v>
      </c>
      <c r="K31" s="34" t="str">
        <f>+K29</f>
        <v>NUEVO</v>
      </c>
      <c r="L31" s="34">
        <v>1</v>
      </c>
      <c r="M31" s="34"/>
      <c r="N31" s="34"/>
      <c r="O31" s="34" t="str">
        <f>+O28</f>
        <v>DATA</v>
      </c>
      <c r="P31" s="34"/>
      <c r="W31" s="196">
        <v>1200</v>
      </c>
      <c r="X31" s="197">
        <f t="shared" si="2"/>
        <v>1200</v>
      </c>
      <c r="Y31"/>
      <c r="Z31"/>
      <c r="AA31"/>
      <c r="AB31"/>
      <c r="AC31" s="66"/>
    </row>
    <row r="32" spans="2:29" s="98" customFormat="1">
      <c r="B32" s="160" t="s">
        <v>3333</v>
      </c>
      <c r="C32" s="161" t="str">
        <f>+C30</f>
        <v>4.1.1.4.01</v>
      </c>
      <c r="D32" s="247" t="s">
        <v>2474</v>
      </c>
      <c r="E32" s="97" t="s">
        <v>496</v>
      </c>
      <c r="F32" s="97" t="s">
        <v>1129</v>
      </c>
      <c r="G32" s="97"/>
      <c r="H32" s="97"/>
      <c r="I32" s="97"/>
      <c r="J32" s="97" t="str">
        <f>+J31</f>
        <v>Negro</v>
      </c>
      <c r="K32" s="97" t="str">
        <f>+K27</f>
        <v>NUEVO</v>
      </c>
      <c r="L32" s="97">
        <v>1</v>
      </c>
      <c r="M32" s="97"/>
      <c r="N32" s="97"/>
      <c r="O32" s="97" t="str">
        <f>+O31</f>
        <v>DATA</v>
      </c>
      <c r="P32" s="97"/>
      <c r="W32" s="162">
        <v>1000</v>
      </c>
      <c r="X32" s="163">
        <f t="shared" si="2"/>
        <v>1000</v>
      </c>
      <c r="Y32" s="99"/>
      <c r="Z32" s="99"/>
      <c r="AA32" s="99"/>
      <c r="AB32" s="99"/>
      <c r="AC32" s="100"/>
    </row>
    <row r="33" spans="2:29" s="35" customFormat="1">
      <c r="B33" s="38" t="s">
        <v>3334</v>
      </c>
      <c r="C33" s="36" t="str">
        <f t="shared" ref="C33" si="5">+C31</f>
        <v>4.1.1.4.01</v>
      </c>
      <c r="D33" s="212" t="s">
        <v>2475</v>
      </c>
      <c r="E33" s="34" t="s">
        <v>453</v>
      </c>
      <c r="F33" s="34" t="str">
        <f>+F32</f>
        <v>LENOVO</v>
      </c>
      <c r="G33" s="34"/>
      <c r="H33" s="34"/>
      <c r="I33" s="34"/>
      <c r="J33" s="34" t="str">
        <f>+J31</f>
        <v>Negro</v>
      </c>
      <c r="K33" s="34" t="str">
        <f t="shared" ref="K33:K37" si="6">+K28</f>
        <v>NUEVO</v>
      </c>
      <c r="L33" s="34">
        <v>1</v>
      </c>
      <c r="M33" s="34"/>
      <c r="N33" s="34"/>
      <c r="O33" s="34" t="str">
        <f>+O30</f>
        <v>DATA</v>
      </c>
      <c r="P33" s="34"/>
      <c r="W33" s="196">
        <v>1000</v>
      </c>
      <c r="X33" s="197">
        <f t="shared" si="2"/>
        <v>1000</v>
      </c>
      <c r="Y33"/>
      <c r="Z33"/>
      <c r="AA33"/>
      <c r="AB33"/>
      <c r="AC33" s="66"/>
    </row>
    <row r="34" spans="2:29" s="35" customFormat="1">
      <c r="B34" s="38" t="s">
        <v>3335</v>
      </c>
      <c r="C34" s="36" t="str">
        <f>+C32</f>
        <v>4.1.1.4.01</v>
      </c>
      <c r="D34" s="212" t="s">
        <v>2476</v>
      </c>
      <c r="E34" s="34" t="s">
        <v>1707</v>
      </c>
      <c r="F34" s="34" t="s">
        <v>667</v>
      </c>
      <c r="G34" s="34"/>
      <c r="H34" s="34"/>
      <c r="I34" s="34"/>
      <c r="J34" s="34" t="str">
        <f>+J32</f>
        <v>Negro</v>
      </c>
      <c r="K34" s="34" t="str">
        <f t="shared" si="6"/>
        <v>NUEVO</v>
      </c>
      <c r="L34" s="34">
        <v>1</v>
      </c>
      <c r="M34" s="34"/>
      <c r="N34" s="34"/>
      <c r="O34" s="34" t="str">
        <f t="shared" ref="O34:O46" si="7">+O31</f>
        <v>DATA</v>
      </c>
      <c r="P34" s="34"/>
      <c r="W34" s="196">
        <v>1750</v>
      </c>
      <c r="X34" s="197">
        <f t="shared" si="2"/>
        <v>1750</v>
      </c>
      <c r="Y34"/>
      <c r="Z34"/>
      <c r="AA34"/>
      <c r="AB34"/>
      <c r="AC34" s="66"/>
    </row>
    <row r="35" spans="2:29" s="35" customFormat="1">
      <c r="B35" s="38" t="s">
        <v>3336</v>
      </c>
      <c r="C35" s="36" t="str">
        <f t="shared" ref="C35" si="8">+C33</f>
        <v>4.1.1.4.01</v>
      </c>
      <c r="D35" s="212" t="s">
        <v>2477</v>
      </c>
      <c r="E35" s="34" t="str">
        <f>+E30</f>
        <v>Impresora</v>
      </c>
      <c r="F35" s="34" t="s">
        <v>497</v>
      </c>
      <c r="G35" s="34" t="s">
        <v>1708</v>
      </c>
      <c r="H35" s="34"/>
      <c r="I35" s="34"/>
      <c r="J35" s="34" t="str">
        <f>+J30</f>
        <v>Gris</v>
      </c>
      <c r="K35" s="34" t="str">
        <f t="shared" si="6"/>
        <v>NUEVO</v>
      </c>
      <c r="L35" s="34">
        <v>1</v>
      </c>
      <c r="M35" s="34"/>
      <c r="N35" s="34"/>
      <c r="O35" s="34" t="str">
        <f t="shared" si="7"/>
        <v>DATA</v>
      </c>
      <c r="P35" s="34"/>
      <c r="W35" s="196">
        <v>5000</v>
      </c>
      <c r="X35" s="197">
        <f t="shared" si="2"/>
        <v>5000</v>
      </c>
      <c r="Y35"/>
      <c r="Z35"/>
      <c r="AA35"/>
      <c r="AB35"/>
      <c r="AC35" s="66"/>
    </row>
    <row r="36" spans="2:29" s="35" customFormat="1">
      <c r="B36" s="38" t="s">
        <v>3337</v>
      </c>
      <c r="C36" s="36" t="str">
        <f>+C34</f>
        <v>4.1.1.4.01</v>
      </c>
      <c r="D36" s="212" t="s">
        <v>2478</v>
      </c>
      <c r="E36" s="34" t="s">
        <v>1709</v>
      </c>
      <c r="F36" s="34"/>
      <c r="G36" s="34"/>
      <c r="H36" s="34"/>
      <c r="I36" s="34"/>
      <c r="J36" s="34" t="s">
        <v>666</v>
      </c>
      <c r="K36" s="34" t="str">
        <f t="shared" si="6"/>
        <v>NUEVO</v>
      </c>
      <c r="L36" s="34">
        <v>1</v>
      </c>
      <c r="M36" s="34"/>
      <c r="N36" s="34"/>
      <c r="O36" s="34" t="str">
        <f t="shared" si="7"/>
        <v>DATA</v>
      </c>
      <c r="P36" s="34"/>
      <c r="W36" s="196">
        <v>1000</v>
      </c>
      <c r="X36" s="197">
        <f t="shared" si="2"/>
        <v>1000</v>
      </c>
      <c r="Y36"/>
      <c r="Z36"/>
      <c r="AA36"/>
      <c r="AB36"/>
      <c r="AC36" s="66"/>
    </row>
    <row r="37" spans="2:29" s="35" customFormat="1">
      <c r="B37" s="38" t="s">
        <v>3338</v>
      </c>
      <c r="C37" s="36" t="str">
        <f t="shared" ref="C37" si="9">+C35</f>
        <v>4.1.1.4.01</v>
      </c>
      <c r="D37" s="212" t="s">
        <v>2479</v>
      </c>
      <c r="E37" s="34" t="s">
        <v>1710</v>
      </c>
      <c r="F37" s="34"/>
      <c r="G37" s="34"/>
      <c r="H37" s="34"/>
      <c r="I37" s="34"/>
      <c r="J37" s="34" t="str">
        <f>+J36</f>
        <v>azul</v>
      </c>
      <c r="K37" s="34" t="str">
        <f t="shared" si="6"/>
        <v>NUEVO</v>
      </c>
      <c r="L37" s="34">
        <v>1</v>
      </c>
      <c r="M37" s="34"/>
      <c r="N37" s="34"/>
      <c r="O37" s="34" t="str">
        <f t="shared" si="7"/>
        <v>DATA</v>
      </c>
      <c r="P37" s="34"/>
      <c r="W37" s="196">
        <v>1850</v>
      </c>
      <c r="X37" s="197">
        <f t="shared" si="2"/>
        <v>1850</v>
      </c>
      <c r="Y37"/>
      <c r="Z37"/>
      <c r="AA37"/>
      <c r="AB37"/>
      <c r="AC37" s="66"/>
    </row>
    <row r="38" spans="2:29" s="35" customFormat="1">
      <c r="B38" s="38" t="s">
        <v>3339</v>
      </c>
      <c r="C38" s="36" t="str">
        <f>+C36</f>
        <v>4.1.1.4.01</v>
      </c>
      <c r="D38" s="212" t="s">
        <v>2480</v>
      </c>
      <c r="E38" s="34" t="s">
        <v>1711</v>
      </c>
      <c r="F38" s="34"/>
      <c r="G38" s="34"/>
      <c r="H38" s="34"/>
      <c r="I38" s="34"/>
      <c r="J38" s="34" t="s">
        <v>1712</v>
      </c>
      <c r="K38" s="34" t="str">
        <f t="shared" ref="K38:K46" si="10">+K33</f>
        <v>NUEVO</v>
      </c>
      <c r="L38" s="34">
        <v>1</v>
      </c>
      <c r="M38" s="34"/>
      <c r="N38" s="34"/>
      <c r="O38" s="34" t="str">
        <f t="shared" si="7"/>
        <v>DATA</v>
      </c>
      <c r="P38" s="34"/>
      <c r="W38" s="196">
        <v>750</v>
      </c>
      <c r="X38" s="197">
        <f t="shared" si="2"/>
        <v>750</v>
      </c>
      <c r="Y38"/>
      <c r="Z38"/>
      <c r="AA38"/>
      <c r="AB38"/>
      <c r="AC38" s="66"/>
    </row>
    <row r="39" spans="2:29" s="35" customFormat="1">
      <c r="B39" s="38" t="s">
        <v>3340</v>
      </c>
      <c r="C39" s="36" t="str">
        <f t="shared" ref="C39" si="11">+C37</f>
        <v>4.1.1.4.01</v>
      </c>
      <c r="D39" s="212" t="s">
        <v>2481</v>
      </c>
      <c r="E39" s="34" t="s">
        <v>1713</v>
      </c>
      <c r="F39" s="34"/>
      <c r="G39" s="34"/>
      <c r="H39" s="34"/>
      <c r="I39" s="34"/>
      <c r="J39" s="34" t="s">
        <v>1253</v>
      </c>
      <c r="K39" s="34" t="str">
        <f t="shared" si="10"/>
        <v>NUEVO</v>
      </c>
      <c r="L39" s="34">
        <v>1</v>
      </c>
      <c r="M39" s="34"/>
      <c r="N39" s="34"/>
      <c r="O39" s="34" t="str">
        <f t="shared" si="7"/>
        <v>DATA</v>
      </c>
      <c r="P39" s="34"/>
      <c r="W39" s="196">
        <v>2100</v>
      </c>
      <c r="X39" s="197">
        <f t="shared" si="2"/>
        <v>2100</v>
      </c>
      <c r="Y39"/>
      <c r="Z39"/>
      <c r="AA39"/>
      <c r="AB39"/>
      <c r="AC39" s="66"/>
    </row>
    <row r="40" spans="2:29" s="35" customFormat="1">
      <c r="B40" s="38" t="s">
        <v>3341</v>
      </c>
      <c r="C40" s="36" t="str">
        <f t="shared" ref="C40:C46" si="12">+C38</f>
        <v>4.1.1.4.01</v>
      </c>
      <c r="D40" s="212" t="s">
        <v>2482</v>
      </c>
      <c r="E40" s="34" t="s">
        <v>1243</v>
      </c>
      <c r="F40" s="34"/>
      <c r="G40" s="34"/>
      <c r="H40" s="34"/>
      <c r="I40" s="34"/>
      <c r="J40" s="34" t="str">
        <f>+J39</f>
        <v>Madera</v>
      </c>
      <c r="K40" s="34" t="str">
        <f t="shared" si="10"/>
        <v>NUEVO</v>
      </c>
      <c r="L40" s="34">
        <v>1</v>
      </c>
      <c r="M40" s="34"/>
      <c r="N40" s="34"/>
      <c r="O40" s="34" t="str">
        <f t="shared" si="7"/>
        <v>DATA</v>
      </c>
      <c r="P40" s="34"/>
      <c r="W40" s="196">
        <v>3000</v>
      </c>
      <c r="X40" s="197">
        <f t="shared" si="2"/>
        <v>3000</v>
      </c>
      <c r="Y40"/>
      <c r="Z40"/>
      <c r="AA40"/>
      <c r="AB40"/>
      <c r="AC40" s="66"/>
    </row>
    <row r="41" spans="2:29" s="35" customFormat="1">
      <c r="B41" s="38" t="s">
        <v>3342</v>
      </c>
      <c r="C41" s="36" t="str">
        <f t="shared" si="12"/>
        <v>4.1.1.4.01</v>
      </c>
      <c r="D41" s="212" t="s">
        <v>2483</v>
      </c>
      <c r="E41" s="34" t="s">
        <v>1714</v>
      </c>
      <c r="F41" s="34"/>
      <c r="G41" s="34"/>
      <c r="H41" s="34"/>
      <c r="I41" s="34"/>
      <c r="J41" s="34" t="str">
        <f>+J28</f>
        <v>Crema</v>
      </c>
      <c r="K41" s="34" t="str">
        <f t="shared" si="10"/>
        <v>NUEVO</v>
      </c>
      <c r="L41" s="34">
        <v>1</v>
      </c>
      <c r="M41" s="34"/>
      <c r="N41" s="34"/>
      <c r="O41" s="34" t="str">
        <f t="shared" si="7"/>
        <v>DATA</v>
      </c>
      <c r="P41" s="34"/>
      <c r="W41" s="196">
        <v>2500</v>
      </c>
      <c r="X41" s="197">
        <f t="shared" si="2"/>
        <v>2500</v>
      </c>
      <c r="Y41"/>
      <c r="Z41"/>
      <c r="AA41"/>
      <c r="AB41"/>
      <c r="AC41" s="66"/>
    </row>
    <row r="42" spans="2:29" s="35" customFormat="1">
      <c r="B42" s="38" t="s">
        <v>3343</v>
      </c>
      <c r="C42" s="36" t="str">
        <f t="shared" si="12"/>
        <v>4.1.1.4.01</v>
      </c>
      <c r="D42" s="212" t="s">
        <v>2484</v>
      </c>
      <c r="E42" s="34" t="s">
        <v>1714</v>
      </c>
      <c r="F42" s="34"/>
      <c r="G42" s="34"/>
      <c r="H42" s="34"/>
      <c r="I42" s="34"/>
      <c r="J42" s="34" t="str">
        <f>+J32</f>
        <v>Negro</v>
      </c>
      <c r="K42" s="34" t="str">
        <f t="shared" si="10"/>
        <v>NUEVO</v>
      </c>
      <c r="L42" s="34">
        <v>1</v>
      </c>
      <c r="M42" s="34"/>
      <c r="N42" s="34"/>
      <c r="O42" s="34" t="str">
        <f t="shared" si="7"/>
        <v>DATA</v>
      </c>
      <c r="P42" s="34"/>
      <c r="W42" s="196">
        <v>2500</v>
      </c>
      <c r="X42" s="197">
        <f t="shared" si="2"/>
        <v>2500</v>
      </c>
      <c r="Y42"/>
      <c r="Z42"/>
      <c r="AA42"/>
      <c r="AB42"/>
      <c r="AC42" s="66"/>
    </row>
    <row r="43" spans="2:29" s="35" customFormat="1">
      <c r="B43" s="38" t="s">
        <v>3344</v>
      </c>
      <c r="C43" s="36" t="str">
        <f>+C42</f>
        <v>4.1.1.4.01</v>
      </c>
      <c r="D43" s="212" t="s">
        <v>2485</v>
      </c>
      <c r="E43" s="34" t="s">
        <v>1715</v>
      </c>
      <c r="F43" s="34" t="s">
        <v>1210</v>
      </c>
      <c r="G43" s="34"/>
      <c r="H43" s="34"/>
      <c r="I43" s="34"/>
      <c r="J43" s="34" t="s">
        <v>666</v>
      </c>
      <c r="K43" s="34" t="str">
        <f t="shared" si="10"/>
        <v>NUEVO</v>
      </c>
      <c r="L43" s="34">
        <v>1</v>
      </c>
      <c r="M43" s="34"/>
      <c r="N43" s="34"/>
      <c r="O43" s="34" t="str">
        <f t="shared" si="7"/>
        <v>DATA</v>
      </c>
      <c r="P43" s="34"/>
      <c r="W43" s="196">
        <v>10000</v>
      </c>
      <c r="X43" s="197">
        <f t="shared" si="2"/>
        <v>10000</v>
      </c>
      <c r="Y43"/>
      <c r="Z43"/>
      <c r="AA43"/>
      <c r="AB43"/>
      <c r="AC43" s="66"/>
    </row>
    <row r="44" spans="2:29" s="35" customFormat="1">
      <c r="B44" s="38" t="s">
        <v>3345</v>
      </c>
      <c r="C44" s="36" t="str">
        <f t="shared" si="12"/>
        <v>4.1.1.4.01</v>
      </c>
      <c r="D44" s="212" t="s">
        <v>2486</v>
      </c>
      <c r="E44" s="36" t="s">
        <v>1716</v>
      </c>
      <c r="F44" s="34" t="s">
        <v>1717</v>
      </c>
      <c r="G44" s="34"/>
      <c r="H44" s="34"/>
      <c r="I44" s="34"/>
      <c r="J44" s="34" t="str">
        <f>+J31</f>
        <v>Negro</v>
      </c>
      <c r="K44" s="34" t="str">
        <f t="shared" si="10"/>
        <v>NUEVO</v>
      </c>
      <c r="L44" s="34">
        <v>1</v>
      </c>
      <c r="O44" s="34" t="str">
        <f t="shared" si="7"/>
        <v>DATA</v>
      </c>
      <c r="P44" s="34"/>
      <c r="W44" s="196">
        <v>6000</v>
      </c>
      <c r="X44" s="197">
        <f t="shared" si="2"/>
        <v>6000</v>
      </c>
      <c r="Y44"/>
      <c r="Z44"/>
      <c r="AA44"/>
      <c r="AB44"/>
      <c r="AC44" s="66"/>
    </row>
    <row r="45" spans="2:29" s="35" customFormat="1">
      <c r="B45" s="38" t="s">
        <v>3346</v>
      </c>
      <c r="C45" s="36" t="str">
        <f>+C43</f>
        <v>4.1.1.4.01</v>
      </c>
      <c r="D45" s="212" t="s">
        <v>2487</v>
      </c>
      <c r="E45" s="36" t="s">
        <v>1718</v>
      </c>
      <c r="F45" s="34" t="s">
        <v>1617</v>
      </c>
      <c r="G45" s="34"/>
      <c r="H45" s="34"/>
      <c r="I45" s="34"/>
      <c r="J45" s="34" t="str">
        <f>+J42</f>
        <v>Negro</v>
      </c>
      <c r="K45" s="34" t="str">
        <f t="shared" si="10"/>
        <v>NUEVO</v>
      </c>
      <c r="L45" s="34">
        <v>1</v>
      </c>
      <c r="O45" s="34" t="str">
        <f t="shared" si="7"/>
        <v>DATA</v>
      </c>
      <c r="P45" s="34"/>
      <c r="W45" s="196">
        <v>2000</v>
      </c>
      <c r="X45" s="197">
        <f t="shared" si="2"/>
        <v>2000</v>
      </c>
      <c r="Y45"/>
      <c r="Z45"/>
      <c r="AA45"/>
      <c r="AB45"/>
      <c r="AC45" s="66"/>
    </row>
    <row r="46" spans="2:29" s="35" customFormat="1">
      <c r="B46" s="38" t="s">
        <v>3347</v>
      </c>
      <c r="C46" s="36" t="str">
        <f t="shared" si="12"/>
        <v>4.1.1.4.01</v>
      </c>
      <c r="D46" s="212" t="s">
        <v>2488</v>
      </c>
      <c r="E46" s="36" t="s">
        <v>1719</v>
      </c>
      <c r="F46" s="34" t="s">
        <v>1721</v>
      </c>
      <c r="G46" s="34" t="s">
        <v>1720</v>
      </c>
      <c r="H46" s="34"/>
      <c r="I46" s="34"/>
      <c r="J46" s="34" t="str">
        <f>+J44</f>
        <v>Negro</v>
      </c>
      <c r="K46" s="34" t="str">
        <f t="shared" si="10"/>
        <v>NUEVO</v>
      </c>
      <c r="L46" s="34">
        <v>1</v>
      </c>
      <c r="O46" s="34" t="str">
        <f t="shared" si="7"/>
        <v>DATA</v>
      </c>
      <c r="P46" s="34"/>
      <c r="W46" s="196">
        <f>320*60</f>
        <v>19200</v>
      </c>
      <c r="X46" s="197">
        <f t="shared" si="2"/>
        <v>19200</v>
      </c>
      <c r="Y46"/>
      <c r="Z46"/>
      <c r="AA46"/>
      <c r="AB46"/>
      <c r="AC46" s="66"/>
    </row>
    <row r="47" spans="2:29" s="35" customFormat="1" ht="29.25" customHeight="1">
      <c r="B47" s="38" t="s">
        <v>3348</v>
      </c>
      <c r="C47" s="36" t="str">
        <f>+C45</f>
        <v>4.1.1.4.01</v>
      </c>
      <c r="D47" s="212" t="s">
        <v>2489</v>
      </c>
      <c r="E47" s="36" t="str">
        <f>+E45</f>
        <v>Telefono</v>
      </c>
      <c r="F47" s="34" t="s">
        <v>1722</v>
      </c>
      <c r="G47" s="34"/>
      <c r="H47" s="34"/>
      <c r="I47" s="34"/>
      <c r="J47" s="34" t="str">
        <f>+J45</f>
        <v>Negro</v>
      </c>
      <c r="K47" s="34" t="str">
        <f>+K42</f>
        <v>NUEVO</v>
      </c>
      <c r="L47" s="34">
        <v>1</v>
      </c>
      <c r="O47" s="34" t="str">
        <f>+O44</f>
        <v>DATA</v>
      </c>
      <c r="P47" s="34"/>
      <c r="W47" s="196">
        <v>1000</v>
      </c>
      <c r="X47" s="197">
        <f t="shared" si="2"/>
        <v>1000</v>
      </c>
      <c r="Y47"/>
      <c r="Z47"/>
      <c r="AA47"/>
      <c r="AB47"/>
      <c r="AC47" s="66"/>
    </row>
    <row r="48" spans="2:29" s="35" customFormat="1">
      <c r="B48" s="38" t="s">
        <v>3349</v>
      </c>
      <c r="C48" s="36" t="str">
        <f>+C47</f>
        <v>4.1.1.4.01</v>
      </c>
      <c r="D48" s="212" t="s">
        <v>2490</v>
      </c>
      <c r="E48" s="34" t="s">
        <v>2505</v>
      </c>
      <c r="G48" s="34"/>
      <c r="H48" s="34"/>
      <c r="I48" s="34"/>
      <c r="J48" s="34" t="str">
        <f>+J46</f>
        <v>Negro</v>
      </c>
      <c r="K48" s="34" t="str">
        <f t="shared" ref="K48:K111" si="13">+K43</f>
        <v>NUEVO</v>
      </c>
      <c r="L48" s="34">
        <v>1</v>
      </c>
      <c r="O48" s="34" t="str">
        <f>+O45</f>
        <v>DATA</v>
      </c>
      <c r="P48" s="34"/>
      <c r="W48" s="196">
        <v>1000</v>
      </c>
      <c r="X48" s="197">
        <f>+W48</f>
        <v>1000</v>
      </c>
      <c r="Y48"/>
      <c r="Z48"/>
      <c r="AA48"/>
      <c r="AB48"/>
      <c r="AC48" s="66"/>
    </row>
    <row r="49" spans="2:29" s="93" customFormat="1">
      <c r="B49" s="38" t="s">
        <v>3350</v>
      </c>
      <c r="C49" s="165" t="str">
        <f t="shared" ref="C49:C56" si="14">+C47</f>
        <v>4.1.1.4.01</v>
      </c>
      <c r="D49" s="213" t="s">
        <v>2491</v>
      </c>
      <c r="E49" s="92" t="s">
        <v>2505</v>
      </c>
      <c r="G49" s="92"/>
      <c r="H49" s="92"/>
      <c r="I49" s="92"/>
      <c r="J49" s="92" t="str">
        <f>+J47</f>
        <v>Negro</v>
      </c>
      <c r="K49" s="92" t="str">
        <f t="shared" si="13"/>
        <v>NUEVO</v>
      </c>
      <c r="L49" s="92">
        <v>1</v>
      </c>
      <c r="O49" s="92" t="str">
        <f>+O46</f>
        <v>DATA</v>
      </c>
      <c r="P49" s="92"/>
      <c r="W49" s="219">
        <v>1000</v>
      </c>
      <c r="X49" s="220">
        <f>+W49</f>
        <v>1000</v>
      </c>
      <c r="Y49" s="94"/>
      <c r="Z49" s="94"/>
      <c r="AA49" s="94"/>
      <c r="AB49" s="94"/>
      <c r="AC49" s="95"/>
    </row>
    <row r="50" spans="2:29" s="35" customFormat="1">
      <c r="B50" s="38" t="s">
        <v>3351</v>
      </c>
      <c r="C50" s="36" t="str">
        <f t="shared" si="14"/>
        <v>4.1.1.4.01</v>
      </c>
      <c r="D50" s="212" t="s">
        <v>2492</v>
      </c>
      <c r="E50" s="34" t="s">
        <v>1243</v>
      </c>
      <c r="G50" s="34"/>
      <c r="H50" s="34"/>
      <c r="I50" s="34"/>
      <c r="J50" s="34" t="s">
        <v>1253</v>
      </c>
      <c r="K50" s="34" t="str">
        <f t="shared" si="13"/>
        <v>NUEVO</v>
      </c>
      <c r="L50" s="34">
        <v>1</v>
      </c>
      <c r="O50" s="34" t="s">
        <v>2518</v>
      </c>
      <c r="P50" s="34"/>
      <c r="W50" s="196"/>
      <c r="X50" s="197"/>
      <c r="Y50"/>
      <c r="Z50"/>
      <c r="AA50"/>
      <c r="AB50"/>
      <c r="AC50" s="66"/>
    </row>
    <row r="51" spans="2:29" s="35" customFormat="1">
      <c r="B51" s="38" t="s">
        <v>3352</v>
      </c>
      <c r="C51" s="36" t="str">
        <f t="shared" si="14"/>
        <v>4.1.1.4.01</v>
      </c>
      <c r="D51" s="212" t="s">
        <v>2493</v>
      </c>
      <c r="E51" s="34" t="s">
        <v>1243</v>
      </c>
      <c r="G51" s="34"/>
      <c r="H51" s="34"/>
      <c r="I51" s="34"/>
      <c r="J51" s="34" t="s">
        <v>1253</v>
      </c>
      <c r="K51" s="34" t="str">
        <f t="shared" si="13"/>
        <v>NUEVO</v>
      </c>
      <c r="L51" s="34">
        <v>1</v>
      </c>
      <c r="O51" s="34" t="s">
        <v>2518</v>
      </c>
      <c r="P51" s="34"/>
      <c r="W51" s="196"/>
      <c r="X51" s="197"/>
      <c r="Y51"/>
      <c r="Z51"/>
      <c r="AA51"/>
      <c r="AB51"/>
      <c r="AC51" s="66"/>
    </row>
    <row r="52" spans="2:29" s="35" customFormat="1">
      <c r="B52" s="38" t="s">
        <v>3353</v>
      </c>
      <c r="C52" s="36" t="str">
        <f>+C51</f>
        <v>4.1.1.4.01</v>
      </c>
      <c r="D52" s="212" t="s">
        <v>2494</v>
      </c>
      <c r="E52" s="34" t="s">
        <v>2505</v>
      </c>
      <c r="G52" s="34"/>
      <c r="H52" s="34"/>
      <c r="I52" s="34"/>
      <c r="J52" s="34" t="s">
        <v>2559</v>
      </c>
      <c r="K52" s="34" t="str">
        <f t="shared" si="13"/>
        <v>NUEVO</v>
      </c>
      <c r="L52" s="34">
        <v>1</v>
      </c>
      <c r="O52" s="34" t="s">
        <v>2518</v>
      </c>
      <c r="P52" s="34"/>
      <c r="W52" s="196"/>
      <c r="X52" s="197"/>
      <c r="Y52"/>
      <c r="Z52"/>
      <c r="AA52"/>
      <c r="AB52"/>
      <c r="AC52" s="66"/>
    </row>
    <row r="53" spans="2:29" s="35" customFormat="1">
      <c r="B53" s="38" t="s">
        <v>3354</v>
      </c>
      <c r="C53" s="36" t="str">
        <f t="shared" si="14"/>
        <v>4.1.1.4.01</v>
      </c>
      <c r="D53" s="212" t="s">
        <v>2495</v>
      </c>
      <c r="E53" s="34" t="s">
        <v>2505</v>
      </c>
      <c r="G53" s="34"/>
      <c r="H53" s="34"/>
      <c r="I53" s="34"/>
      <c r="J53" s="34" t="s">
        <v>2559</v>
      </c>
      <c r="K53" s="34" t="str">
        <f t="shared" si="13"/>
        <v>NUEVO</v>
      </c>
      <c r="L53" s="34">
        <v>1</v>
      </c>
      <c r="O53" s="34" t="s">
        <v>2518</v>
      </c>
      <c r="P53" s="34"/>
      <c r="W53" s="196"/>
      <c r="X53" s="197"/>
      <c r="Y53"/>
      <c r="Z53"/>
      <c r="AA53"/>
      <c r="AB53"/>
      <c r="AC53" s="66"/>
    </row>
    <row r="54" spans="2:29" s="35" customFormat="1">
      <c r="B54" s="38" t="s">
        <v>3355</v>
      </c>
      <c r="C54" s="36" t="str">
        <f>+C52</f>
        <v>4.1.1.4.01</v>
      </c>
      <c r="D54" s="212" t="s">
        <v>2496</v>
      </c>
      <c r="E54" s="34" t="s">
        <v>2556</v>
      </c>
      <c r="G54" s="34"/>
      <c r="H54" s="34"/>
      <c r="I54" s="34"/>
      <c r="J54" s="34" t="s">
        <v>2559</v>
      </c>
      <c r="K54" s="34" t="str">
        <f t="shared" si="13"/>
        <v>NUEVO</v>
      </c>
      <c r="L54" s="34">
        <v>1</v>
      </c>
      <c r="O54" s="34" t="s">
        <v>2518</v>
      </c>
      <c r="P54" s="34"/>
      <c r="W54" s="196"/>
      <c r="X54" s="197"/>
      <c r="Y54"/>
      <c r="Z54"/>
      <c r="AA54"/>
      <c r="AB54"/>
      <c r="AC54" s="66"/>
    </row>
    <row r="55" spans="2:29" s="35" customFormat="1">
      <c r="B55" s="38" t="s">
        <v>3356</v>
      </c>
      <c r="C55" s="36" t="str">
        <f t="shared" si="14"/>
        <v>4.1.1.4.01</v>
      </c>
      <c r="D55" s="212" t="s">
        <v>2497</v>
      </c>
      <c r="E55" s="34" t="s">
        <v>2556</v>
      </c>
      <c r="G55" s="34"/>
      <c r="H55" s="34"/>
      <c r="I55" s="34"/>
      <c r="J55" s="34" t="s">
        <v>2559</v>
      </c>
      <c r="K55" s="34" t="str">
        <f t="shared" si="13"/>
        <v>NUEVO</v>
      </c>
      <c r="L55" s="34">
        <v>1</v>
      </c>
      <c r="O55" s="34" t="s">
        <v>2518</v>
      </c>
      <c r="P55" s="34"/>
      <c r="W55" s="196"/>
      <c r="X55" s="197"/>
      <c r="Y55"/>
      <c r="Z55"/>
      <c r="AA55"/>
      <c r="AB55"/>
      <c r="AC55" s="66"/>
    </row>
    <row r="56" spans="2:29" s="35" customFormat="1">
      <c r="B56" s="38" t="s">
        <v>3357</v>
      </c>
      <c r="C56" s="36" t="str">
        <f t="shared" si="14"/>
        <v>4.1.1.4.01</v>
      </c>
      <c r="D56" s="212" t="s">
        <v>2498</v>
      </c>
      <c r="E56" s="34" t="s">
        <v>2557</v>
      </c>
      <c r="F56" s="34" t="s">
        <v>497</v>
      </c>
      <c r="G56" s="34"/>
      <c r="H56" s="34"/>
      <c r="I56" s="34"/>
      <c r="J56" s="34" t="s">
        <v>2559</v>
      </c>
      <c r="K56" s="34" t="str">
        <f t="shared" si="13"/>
        <v>NUEVO</v>
      </c>
      <c r="L56" s="34">
        <v>1</v>
      </c>
      <c r="O56" s="34" t="s">
        <v>2518</v>
      </c>
      <c r="P56" s="34"/>
      <c r="W56" s="196"/>
      <c r="X56" s="197"/>
      <c r="Y56"/>
      <c r="Z56"/>
      <c r="AA56"/>
      <c r="AB56"/>
      <c r="AC56" s="66"/>
    </row>
    <row r="57" spans="2:29" s="35" customFormat="1">
      <c r="B57" s="38" t="s">
        <v>3358</v>
      </c>
      <c r="C57" s="36" t="str">
        <f>+C55</f>
        <v>4.1.1.4.01</v>
      </c>
      <c r="D57" s="212" t="s">
        <v>2499</v>
      </c>
      <c r="E57" s="34" t="s">
        <v>2528</v>
      </c>
      <c r="F57" s="34"/>
      <c r="G57" s="34"/>
      <c r="H57" s="34"/>
      <c r="I57" s="34"/>
      <c r="J57" s="34" t="s">
        <v>2559</v>
      </c>
      <c r="K57" s="34" t="str">
        <f t="shared" si="13"/>
        <v>NUEVO</v>
      </c>
      <c r="L57" s="34">
        <v>1</v>
      </c>
      <c r="O57" s="34" t="s">
        <v>2518</v>
      </c>
      <c r="P57" s="34"/>
      <c r="W57" s="196"/>
      <c r="X57" s="197"/>
      <c r="Y57"/>
      <c r="Z57"/>
      <c r="AA57"/>
      <c r="AB57"/>
      <c r="AC57" s="66"/>
    </row>
    <row r="58" spans="2:29" s="35" customFormat="1">
      <c r="B58" s="38" t="s">
        <v>3359</v>
      </c>
      <c r="C58" s="36" t="s">
        <v>60</v>
      </c>
      <c r="D58" s="212" t="s">
        <v>2500</v>
      </c>
      <c r="E58" s="34" t="s">
        <v>2558</v>
      </c>
      <c r="F58" s="34" t="s">
        <v>895</v>
      </c>
      <c r="G58" s="34"/>
      <c r="H58" s="34"/>
      <c r="I58" s="34"/>
      <c r="J58" s="34" t="s">
        <v>2559</v>
      </c>
      <c r="K58" s="34" t="str">
        <f t="shared" si="13"/>
        <v>NUEVO</v>
      </c>
      <c r="L58" s="34">
        <v>1</v>
      </c>
      <c r="O58" s="34" t="s">
        <v>2518</v>
      </c>
      <c r="P58" s="34"/>
      <c r="W58" s="196"/>
      <c r="X58" s="197"/>
      <c r="Y58"/>
      <c r="Z58"/>
      <c r="AA58"/>
      <c r="AB58"/>
      <c r="AC58" s="66"/>
    </row>
    <row r="59" spans="2:29" s="35" customFormat="1">
      <c r="B59" s="38" t="s">
        <v>3360</v>
      </c>
      <c r="C59" s="36" t="s">
        <v>60</v>
      </c>
      <c r="D59" s="212" t="s">
        <v>2501</v>
      </c>
      <c r="E59" s="34" t="s">
        <v>896</v>
      </c>
      <c r="F59" s="34" t="s">
        <v>895</v>
      </c>
      <c r="G59" s="34"/>
      <c r="H59" s="34"/>
      <c r="I59" s="34"/>
      <c r="J59" s="34" t="s">
        <v>2559</v>
      </c>
      <c r="K59" s="34" t="str">
        <f t="shared" si="13"/>
        <v>NUEVO</v>
      </c>
      <c r="L59" s="34">
        <v>1</v>
      </c>
      <c r="O59" s="34" t="s">
        <v>2518</v>
      </c>
      <c r="P59" s="34"/>
      <c r="W59" s="196"/>
      <c r="X59" s="197"/>
      <c r="Y59"/>
      <c r="Z59"/>
      <c r="AA59"/>
      <c r="AB59"/>
      <c r="AC59" s="66"/>
    </row>
    <row r="60" spans="2:29" s="35" customFormat="1">
      <c r="B60" s="38" t="s">
        <v>3361</v>
      </c>
      <c r="C60" s="36" t="s">
        <v>60</v>
      </c>
      <c r="D60" s="212" t="s">
        <v>2502</v>
      </c>
      <c r="E60" s="34" t="s">
        <v>2558</v>
      </c>
      <c r="F60" s="34" t="s">
        <v>895</v>
      </c>
      <c r="G60" s="34"/>
      <c r="H60" s="34"/>
      <c r="I60" s="34"/>
      <c r="J60" s="34" t="s">
        <v>2559</v>
      </c>
      <c r="K60" s="34" t="str">
        <f t="shared" si="13"/>
        <v>NUEVO</v>
      </c>
      <c r="L60" s="34">
        <v>1</v>
      </c>
      <c r="O60" s="34" t="s">
        <v>2518</v>
      </c>
      <c r="P60" s="34"/>
      <c r="W60" s="196"/>
      <c r="X60" s="197"/>
      <c r="Y60"/>
      <c r="Z60"/>
      <c r="AA60"/>
      <c r="AB60"/>
      <c r="AC60" s="66"/>
    </row>
    <row r="61" spans="2:29" s="35" customFormat="1">
      <c r="B61" s="38" t="s">
        <v>3362</v>
      </c>
      <c r="C61" s="36" t="s">
        <v>60</v>
      </c>
      <c r="D61" s="212" t="s">
        <v>2503</v>
      </c>
      <c r="E61" s="34" t="s">
        <v>896</v>
      </c>
      <c r="F61" s="34" t="s">
        <v>895</v>
      </c>
      <c r="G61" s="34"/>
      <c r="H61" s="34"/>
      <c r="I61" s="34"/>
      <c r="J61" s="34" t="s">
        <v>2559</v>
      </c>
      <c r="K61" s="34" t="str">
        <f t="shared" si="13"/>
        <v>NUEVO</v>
      </c>
      <c r="L61" s="34">
        <v>1</v>
      </c>
      <c r="O61" s="34" t="s">
        <v>2518</v>
      </c>
      <c r="P61" s="34"/>
      <c r="W61" s="196"/>
      <c r="X61" s="197"/>
      <c r="Y61"/>
      <c r="Z61"/>
      <c r="AA61"/>
      <c r="AB61"/>
      <c r="AC61" s="66"/>
    </row>
    <row r="62" spans="2:29" s="35" customFormat="1">
      <c r="B62" s="38" t="s">
        <v>3363</v>
      </c>
      <c r="C62" s="36" t="s">
        <v>60</v>
      </c>
      <c r="D62" s="212" t="s">
        <v>2504</v>
      </c>
      <c r="E62" s="34" t="s">
        <v>2530</v>
      </c>
      <c r="G62" s="34"/>
      <c r="H62" s="34"/>
      <c r="I62" s="34"/>
      <c r="J62" s="34" t="str">
        <f>+J50</f>
        <v>Madera</v>
      </c>
      <c r="K62" s="34" t="str">
        <f t="shared" si="13"/>
        <v>NUEVO</v>
      </c>
      <c r="L62" s="34">
        <v>1</v>
      </c>
      <c r="O62" s="34" t="s">
        <v>2518</v>
      </c>
      <c r="P62" s="34"/>
      <c r="W62" s="196"/>
      <c r="X62" s="197"/>
      <c r="Y62"/>
      <c r="Z62"/>
      <c r="AA62"/>
      <c r="AB62"/>
      <c r="AC62" s="66"/>
    </row>
    <row r="63" spans="2:29" s="35" customFormat="1">
      <c r="B63" s="38" t="s">
        <v>3364</v>
      </c>
      <c r="C63" s="36" t="str">
        <f t="shared" ref="C63" si="15">+C61</f>
        <v>4.1.1.4.01</v>
      </c>
      <c r="D63" s="212" t="s">
        <v>2506</v>
      </c>
      <c r="E63" s="34" t="s">
        <v>2527</v>
      </c>
      <c r="G63" s="34"/>
      <c r="H63" s="34"/>
      <c r="I63" s="34"/>
      <c r="J63" s="34" t="s">
        <v>2560</v>
      </c>
      <c r="K63" s="34" t="str">
        <f t="shared" si="13"/>
        <v>NUEVO</v>
      </c>
      <c r="L63" s="34">
        <v>1</v>
      </c>
      <c r="O63" s="34" t="s">
        <v>2518</v>
      </c>
      <c r="P63" s="34"/>
      <c r="W63" s="196"/>
      <c r="X63" s="197"/>
      <c r="Y63"/>
      <c r="Z63"/>
      <c r="AA63"/>
      <c r="AB63"/>
      <c r="AC63" s="66"/>
    </row>
    <row r="64" spans="2:29" s="221" customFormat="1">
      <c r="B64" s="296" t="s">
        <v>3365</v>
      </c>
      <c r="C64" s="214" t="str">
        <f>+C62</f>
        <v>4.1.1.4.01</v>
      </c>
      <c r="D64" s="215" t="s">
        <v>2507</v>
      </c>
      <c r="E64" s="216" t="s">
        <v>2505</v>
      </c>
      <c r="G64" s="216"/>
      <c r="H64" s="216"/>
      <c r="I64" s="216"/>
      <c r="J64" s="216" t="s">
        <v>402</v>
      </c>
      <c r="K64" s="216" t="str">
        <f t="shared" si="13"/>
        <v>NUEVO</v>
      </c>
      <c r="L64" s="216">
        <v>1</v>
      </c>
      <c r="O64" s="216" t="s">
        <v>2519</v>
      </c>
      <c r="P64" s="216"/>
      <c r="W64" s="217"/>
      <c r="X64" s="218"/>
      <c r="Y64" s="270"/>
      <c r="Z64" s="270"/>
      <c r="AA64" s="270"/>
      <c r="AB64" s="270"/>
      <c r="AC64" s="256"/>
    </row>
    <row r="65" spans="2:29" s="35" customFormat="1">
      <c r="B65" s="38" t="s">
        <v>3366</v>
      </c>
      <c r="C65" s="36" t="str">
        <f t="shared" ref="C65" si="16">+C63</f>
        <v>4.1.1.4.01</v>
      </c>
      <c r="D65" s="212" t="s">
        <v>2508</v>
      </c>
      <c r="E65" s="34" t="s">
        <v>1243</v>
      </c>
      <c r="G65" s="34"/>
      <c r="H65" s="34"/>
      <c r="I65" s="34"/>
      <c r="J65" s="34" t="s">
        <v>1253</v>
      </c>
      <c r="K65" s="34" t="str">
        <f t="shared" si="13"/>
        <v>NUEVO</v>
      </c>
      <c r="L65" s="34">
        <v>1</v>
      </c>
      <c r="O65" s="34" t="s">
        <v>2519</v>
      </c>
      <c r="P65" s="34"/>
      <c r="W65" s="196"/>
      <c r="X65" s="197"/>
      <c r="Y65"/>
      <c r="Z65"/>
      <c r="AA65"/>
      <c r="AB65"/>
      <c r="AC65" s="66"/>
    </row>
    <row r="66" spans="2:29" s="35" customFormat="1">
      <c r="B66" s="38" t="s">
        <v>3367</v>
      </c>
      <c r="C66" s="36" t="str">
        <f>+C64</f>
        <v>4.1.1.4.01</v>
      </c>
      <c r="D66" s="212" t="s">
        <v>2509</v>
      </c>
      <c r="E66" s="34" t="s">
        <v>2458</v>
      </c>
      <c r="F66" s="34"/>
      <c r="G66" s="34" t="s">
        <v>2471</v>
      </c>
      <c r="H66" s="34"/>
      <c r="I66" s="34"/>
      <c r="J66" s="34" t="s">
        <v>937</v>
      </c>
      <c r="K66" s="34" t="str">
        <f t="shared" si="13"/>
        <v>NUEVO</v>
      </c>
      <c r="L66" s="34">
        <v>1</v>
      </c>
      <c r="M66" s="34"/>
      <c r="N66" s="34"/>
      <c r="O66" s="34" t="s">
        <v>2519</v>
      </c>
      <c r="P66" s="34"/>
      <c r="W66" s="115"/>
      <c r="X66" s="197"/>
      <c r="Y66"/>
      <c r="Z66"/>
      <c r="AA66"/>
      <c r="AB66"/>
      <c r="AC66" s="66"/>
    </row>
    <row r="67" spans="2:29" s="35" customFormat="1">
      <c r="B67" s="38" t="s">
        <v>3368</v>
      </c>
      <c r="C67" s="36" t="str">
        <f t="shared" ref="C67" si="17">+C65</f>
        <v>4.1.1.4.01</v>
      </c>
      <c r="D67" s="212" t="s">
        <v>2510</v>
      </c>
      <c r="E67" s="34" t="s">
        <v>2458</v>
      </c>
      <c r="F67" s="34"/>
      <c r="G67" s="34" t="s">
        <v>2471</v>
      </c>
      <c r="H67" s="34"/>
      <c r="I67" s="34"/>
      <c r="J67" s="34" t="s">
        <v>937</v>
      </c>
      <c r="K67" s="34" t="str">
        <f t="shared" si="13"/>
        <v>NUEVO</v>
      </c>
      <c r="L67" s="34">
        <v>1</v>
      </c>
      <c r="M67" s="34"/>
      <c r="N67" s="34"/>
      <c r="O67" s="34" t="s">
        <v>2519</v>
      </c>
      <c r="P67" s="34"/>
      <c r="W67" s="115"/>
      <c r="X67" s="197"/>
      <c r="Y67"/>
      <c r="Z67"/>
      <c r="AA67"/>
      <c r="AB67"/>
      <c r="AC67" s="66"/>
    </row>
    <row r="68" spans="2:29" s="35" customFormat="1">
      <c r="B68" s="38" t="s">
        <v>3369</v>
      </c>
      <c r="C68" s="36" t="str">
        <f>+C66</f>
        <v>4.1.1.4.01</v>
      </c>
      <c r="D68" s="212" t="s">
        <v>2511</v>
      </c>
      <c r="E68" s="34" t="s">
        <v>824</v>
      </c>
      <c r="G68" s="34"/>
      <c r="H68" s="34"/>
      <c r="I68" s="34"/>
      <c r="J68" s="34" t="s">
        <v>402</v>
      </c>
      <c r="K68" s="34" t="str">
        <f t="shared" si="13"/>
        <v>NUEVO</v>
      </c>
      <c r="L68" s="34">
        <v>1</v>
      </c>
      <c r="O68" s="34" t="s">
        <v>2519</v>
      </c>
      <c r="P68" s="34"/>
      <c r="W68" s="196"/>
      <c r="X68" s="197"/>
      <c r="Y68"/>
      <c r="Z68"/>
      <c r="AA68"/>
      <c r="AB68"/>
      <c r="AC68" s="66"/>
    </row>
    <row r="69" spans="2:29" s="35" customFormat="1">
      <c r="B69" s="38" t="s">
        <v>3370</v>
      </c>
      <c r="C69" s="36" t="str">
        <f t="shared" ref="C69" si="18">+C67</f>
        <v>4.1.1.4.01</v>
      </c>
      <c r="D69" s="212" t="s">
        <v>2512</v>
      </c>
      <c r="E69" s="34" t="s">
        <v>2558</v>
      </c>
      <c r="F69" s="34" t="s">
        <v>895</v>
      </c>
      <c r="G69" s="34"/>
      <c r="H69" s="34"/>
      <c r="I69" s="34"/>
      <c r="J69" s="34" t="str">
        <f>+J68</f>
        <v>Negro</v>
      </c>
      <c r="K69" s="34" t="str">
        <f t="shared" si="13"/>
        <v>NUEVO</v>
      </c>
      <c r="L69" s="34">
        <v>1</v>
      </c>
      <c r="O69" s="34" t="s">
        <v>2519</v>
      </c>
      <c r="P69" s="34"/>
      <c r="W69" s="196"/>
      <c r="X69" s="197"/>
      <c r="Y69"/>
      <c r="Z69"/>
      <c r="AA69"/>
      <c r="AB69"/>
      <c r="AC69" s="66"/>
    </row>
    <row r="70" spans="2:29" s="35" customFormat="1">
      <c r="B70" s="38" t="s">
        <v>3371</v>
      </c>
      <c r="C70" s="36" t="str">
        <f>+C68</f>
        <v>4.1.1.4.01</v>
      </c>
      <c r="D70" s="212" t="s">
        <v>2513</v>
      </c>
      <c r="E70" s="34" t="s">
        <v>896</v>
      </c>
      <c r="F70" s="34" t="s">
        <v>895</v>
      </c>
      <c r="G70" s="34"/>
      <c r="H70" s="34"/>
      <c r="I70" s="34"/>
      <c r="J70" s="34" t="str">
        <f>+J69</f>
        <v>Negro</v>
      </c>
      <c r="K70" s="34" t="str">
        <f t="shared" si="13"/>
        <v>NUEVO</v>
      </c>
      <c r="L70" s="34">
        <v>1</v>
      </c>
      <c r="O70" s="34" t="s">
        <v>2519</v>
      </c>
      <c r="P70" s="34"/>
      <c r="W70" s="196"/>
      <c r="X70" s="197"/>
      <c r="Y70"/>
      <c r="Z70"/>
      <c r="AA70"/>
      <c r="AB70"/>
      <c r="AC70" s="66"/>
    </row>
    <row r="71" spans="2:29" s="35" customFormat="1">
      <c r="B71" s="38" t="s">
        <v>3372</v>
      </c>
      <c r="C71" s="36" t="str">
        <f t="shared" ref="C71" si="19">+C69</f>
        <v>4.1.1.4.01</v>
      </c>
      <c r="D71" s="212" t="s">
        <v>2514</v>
      </c>
      <c r="E71" s="34" t="s">
        <v>2526</v>
      </c>
      <c r="G71" s="34"/>
      <c r="H71" s="34"/>
      <c r="I71" s="34"/>
      <c r="J71" s="34" t="str">
        <f t="shared" ref="J71:J72" si="20">+J70</f>
        <v>Negro</v>
      </c>
      <c r="K71" s="34" t="str">
        <f t="shared" si="13"/>
        <v>NUEVO</v>
      </c>
      <c r="L71" s="34">
        <v>1</v>
      </c>
      <c r="O71" s="34" t="s">
        <v>2519</v>
      </c>
      <c r="P71" s="34"/>
      <c r="W71" s="196"/>
      <c r="X71" s="197"/>
      <c r="Y71"/>
      <c r="Z71"/>
      <c r="AA71"/>
      <c r="AB71"/>
      <c r="AC71" s="66"/>
    </row>
    <row r="72" spans="2:29" s="35" customFormat="1">
      <c r="B72" s="38" t="s">
        <v>3373</v>
      </c>
      <c r="C72" s="36" t="str">
        <f>+C70</f>
        <v>4.1.1.4.01</v>
      </c>
      <c r="D72" s="212" t="s">
        <v>2515</v>
      </c>
      <c r="E72" s="34" t="s">
        <v>2528</v>
      </c>
      <c r="G72" s="34"/>
      <c r="H72" s="34"/>
      <c r="I72" s="34"/>
      <c r="J72" s="34" t="str">
        <f t="shared" si="20"/>
        <v>Negro</v>
      </c>
      <c r="K72" s="34" t="str">
        <f t="shared" si="13"/>
        <v>NUEVO</v>
      </c>
      <c r="L72" s="34">
        <v>1</v>
      </c>
      <c r="O72" s="34" t="s">
        <v>2519</v>
      </c>
      <c r="P72" s="34"/>
      <c r="W72" s="196"/>
      <c r="X72" s="197"/>
      <c r="Y72"/>
      <c r="Z72"/>
      <c r="AA72"/>
      <c r="AB72"/>
      <c r="AC72" s="66"/>
    </row>
    <row r="73" spans="2:29" s="35" customFormat="1">
      <c r="B73" s="38" t="s">
        <v>3374</v>
      </c>
      <c r="C73" s="36" t="str">
        <f t="shared" ref="C73" si="21">+C71</f>
        <v>4.1.1.4.01</v>
      </c>
      <c r="D73" s="212" t="s">
        <v>2516</v>
      </c>
      <c r="E73" s="34" t="s">
        <v>1214</v>
      </c>
      <c r="G73" s="34"/>
      <c r="H73" s="34"/>
      <c r="I73" s="34"/>
      <c r="J73" s="34" t="s">
        <v>388</v>
      </c>
      <c r="K73" s="34" t="str">
        <f t="shared" si="13"/>
        <v>NUEVO</v>
      </c>
      <c r="L73" s="34">
        <v>1</v>
      </c>
      <c r="O73" s="34" t="s">
        <v>2519</v>
      </c>
      <c r="P73" s="34"/>
      <c r="W73" s="196"/>
      <c r="X73" s="197"/>
      <c r="Y73"/>
      <c r="Z73"/>
      <c r="AA73"/>
      <c r="AB73"/>
      <c r="AC73" s="66"/>
    </row>
    <row r="74" spans="2:29" s="35" customFormat="1">
      <c r="B74" s="38" t="s">
        <v>3375</v>
      </c>
      <c r="C74" s="36" t="str">
        <f>+C72</f>
        <v>4.1.1.4.01</v>
      </c>
      <c r="D74" s="212" t="s">
        <v>2517</v>
      </c>
      <c r="E74" s="34" t="s">
        <v>2529</v>
      </c>
      <c r="G74" s="34"/>
      <c r="H74" s="34"/>
      <c r="I74" s="34"/>
      <c r="J74" s="34" t="s">
        <v>402</v>
      </c>
      <c r="K74" s="34" t="str">
        <f t="shared" si="13"/>
        <v>NUEVO</v>
      </c>
      <c r="L74" s="34">
        <v>1</v>
      </c>
      <c r="O74" s="34" t="s">
        <v>2519</v>
      </c>
      <c r="P74" s="34"/>
      <c r="W74" s="196"/>
      <c r="X74" s="197"/>
      <c r="Y74"/>
      <c r="Z74"/>
      <c r="AA74"/>
      <c r="AB74"/>
      <c r="AC74" s="66"/>
    </row>
    <row r="75" spans="2:29" s="35" customFormat="1">
      <c r="B75" s="38" t="s">
        <v>3376</v>
      </c>
      <c r="C75" s="36" t="str">
        <f t="shared" ref="C75" si="22">+C73</f>
        <v>4.1.1.4.01</v>
      </c>
      <c r="D75" s="212" t="s">
        <v>2520</v>
      </c>
      <c r="E75" s="34" t="s">
        <v>1243</v>
      </c>
      <c r="G75" s="34"/>
      <c r="H75" s="34"/>
      <c r="I75" s="34"/>
      <c r="J75" s="34" t="s">
        <v>1253</v>
      </c>
      <c r="K75" s="34" t="str">
        <f t="shared" si="13"/>
        <v>NUEVO</v>
      </c>
      <c r="L75" s="34">
        <v>1</v>
      </c>
      <c r="O75" s="34" t="s">
        <v>2519</v>
      </c>
      <c r="P75" s="34"/>
      <c r="W75" s="196"/>
      <c r="X75" s="197"/>
      <c r="Y75"/>
      <c r="Z75"/>
      <c r="AA75"/>
      <c r="AB75"/>
      <c r="AC75" s="66"/>
    </row>
    <row r="76" spans="2:29" s="35" customFormat="1">
      <c r="B76" s="38" t="s">
        <v>3377</v>
      </c>
      <c r="C76" s="36" t="str">
        <f>+C74</f>
        <v>4.1.1.4.01</v>
      </c>
      <c r="D76" s="212" t="s">
        <v>2521</v>
      </c>
      <c r="E76" s="34" t="s">
        <v>2530</v>
      </c>
      <c r="G76" s="34"/>
      <c r="H76" s="34"/>
      <c r="I76" s="34"/>
      <c r="J76" s="34" t="s">
        <v>1253</v>
      </c>
      <c r="K76" s="34" t="str">
        <f t="shared" si="13"/>
        <v>NUEVO</v>
      </c>
      <c r="L76" s="34">
        <v>1</v>
      </c>
      <c r="O76" s="34" t="s">
        <v>2519</v>
      </c>
      <c r="P76" s="34"/>
      <c r="W76" s="196"/>
      <c r="X76" s="197"/>
      <c r="Y76"/>
      <c r="Z76"/>
      <c r="AA76"/>
      <c r="AB76"/>
      <c r="AC76" s="66"/>
    </row>
    <row r="77" spans="2:29" s="35" customFormat="1">
      <c r="B77" s="38" t="s">
        <v>3378</v>
      </c>
      <c r="C77" s="36" t="str">
        <f t="shared" ref="C77" si="23">+C75</f>
        <v>4.1.1.4.01</v>
      </c>
      <c r="D77" s="212" t="s">
        <v>2522</v>
      </c>
      <c r="E77" s="34" t="s">
        <v>1133</v>
      </c>
      <c r="F77" s="34"/>
      <c r="G77" s="34"/>
      <c r="H77" s="34"/>
      <c r="I77" s="34"/>
      <c r="J77" s="34" t="s">
        <v>2563</v>
      </c>
      <c r="K77" s="34" t="str">
        <f t="shared" si="13"/>
        <v>NUEVO</v>
      </c>
      <c r="L77" s="34">
        <v>1</v>
      </c>
      <c r="M77" s="34"/>
      <c r="N77" s="34"/>
      <c r="O77" s="34" t="str">
        <f>+B2638</f>
        <v>CALIDAD</v>
      </c>
      <c r="P77" s="34"/>
      <c r="W77" s="196">
        <v>2500</v>
      </c>
      <c r="X77" s="197">
        <f t="shared" ref="X77:X82" si="24">+L77*W77</f>
        <v>2500</v>
      </c>
      <c r="Y77"/>
      <c r="Z77"/>
      <c r="AA77"/>
      <c r="AB77"/>
      <c r="AC77" s="66"/>
    </row>
    <row r="78" spans="2:29" s="35" customFormat="1">
      <c r="B78" s="38" t="s">
        <v>3379</v>
      </c>
      <c r="C78" s="36" t="str">
        <f>+C76</f>
        <v>4.1.1.4.01</v>
      </c>
      <c r="D78" s="212" t="s">
        <v>2523</v>
      </c>
      <c r="E78" s="34" t="s">
        <v>1238</v>
      </c>
      <c r="F78" s="34"/>
      <c r="G78" s="34"/>
      <c r="H78" s="34"/>
      <c r="I78" s="34"/>
      <c r="J78" s="34" t="s">
        <v>1239</v>
      </c>
      <c r="K78" s="34" t="str">
        <f t="shared" si="13"/>
        <v>NUEVO</v>
      </c>
      <c r="L78" s="34">
        <v>1</v>
      </c>
      <c r="M78" s="34"/>
      <c r="N78" s="34"/>
      <c r="O78" s="34" t="str">
        <f>+O77</f>
        <v>CALIDAD</v>
      </c>
      <c r="P78" s="34"/>
      <c r="W78" s="196">
        <v>3000</v>
      </c>
      <c r="X78" s="197">
        <f t="shared" si="24"/>
        <v>3000</v>
      </c>
      <c r="Y78"/>
      <c r="Z78"/>
      <c r="AA78"/>
      <c r="AB78"/>
      <c r="AC78" s="66"/>
    </row>
    <row r="79" spans="2:29" s="35" customFormat="1">
      <c r="B79" s="38" t="s">
        <v>3380</v>
      </c>
      <c r="C79" s="36" t="str">
        <f t="shared" ref="C79" si="25">+C77</f>
        <v>4.1.1.4.01</v>
      </c>
      <c r="D79" s="212" t="s">
        <v>2524</v>
      </c>
      <c r="E79" s="34" t="s">
        <v>1240</v>
      </c>
      <c r="F79" s="34"/>
      <c r="G79" s="34"/>
      <c r="H79" s="34"/>
      <c r="I79" s="34"/>
      <c r="J79" s="34" t="s">
        <v>2562</v>
      </c>
      <c r="K79" s="34" t="str">
        <f t="shared" si="13"/>
        <v>NUEVO</v>
      </c>
      <c r="L79" s="34">
        <f>+L78</f>
        <v>1</v>
      </c>
      <c r="M79" s="34"/>
      <c r="N79" s="34"/>
      <c r="O79" s="34" t="str">
        <f>+O78</f>
        <v>CALIDAD</v>
      </c>
      <c r="P79" s="34"/>
      <c r="W79" s="196">
        <v>2500</v>
      </c>
      <c r="X79" s="197">
        <f t="shared" si="24"/>
        <v>2500</v>
      </c>
      <c r="Y79"/>
      <c r="Z79"/>
      <c r="AA79"/>
      <c r="AB79"/>
      <c r="AC79" s="66"/>
    </row>
    <row r="80" spans="2:29" s="35" customFormat="1">
      <c r="B80" s="38" t="s">
        <v>3381</v>
      </c>
      <c r="C80" s="36" t="str">
        <f>+C78</f>
        <v>4.1.1.4.01</v>
      </c>
      <c r="D80" s="212" t="s">
        <v>2525</v>
      </c>
      <c r="E80" s="34" t="s">
        <v>1252</v>
      </c>
      <c r="F80" s="34"/>
      <c r="G80" s="34"/>
      <c r="H80" s="34"/>
      <c r="I80" s="34"/>
      <c r="J80" s="34" t="s">
        <v>1239</v>
      </c>
      <c r="K80" s="34" t="str">
        <f t="shared" si="13"/>
        <v>NUEVO</v>
      </c>
      <c r="L80" s="34">
        <v>1</v>
      </c>
      <c r="M80" s="34"/>
      <c r="N80" s="34"/>
      <c r="O80" s="34" t="str">
        <f>+O79</f>
        <v>CALIDAD</v>
      </c>
      <c r="P80" s="34"/>
      <c r="W80" s="196">
        <v>1200</v>
      </c>
      <c r="X80" s="197">
        <f t="shared" si="24"/>
        <v>1200</v>
      </c>
      <c r="Y80"/>
      <c r="Z80"/>
      <c r="AA80"/>
      <c r="AB80"/>
      <c r="AC80" s="66"/>
    </row>
    <row r="81" spans="2:29" s="35" customFormat="1">
      <c r="B81" s="38" t="s">
        <v>3382</v>
      </c>
      <c r="C81" s="36" t="str">
        <f t="shared" ref="C81" si="26">+C79</f>
        <v>4.1.1.4.01</v>
      </c>
      <c r="D81" s="212" t="s">
        <v>2532</v>
      </c>
      <c r="E81" s="34" t="s">
        <v>1242</v>
      </c>
      <c r="F81" s="34"/>
      <c r="G81" s="34"/>
      <c r="H81" s="34"/>
      <c r="I81" s="34"/>
      <c r="J81" s="34" t="s">
        <v>388</v>
      </c>
      <c r="K81" s="34" t="str">
        <f t="shared" si="13"/>
        <v>NUEVO</v>
      </c>
      <c r="L81" s="34">
        <v>1</v>
      </c>
      <c r="M81" s="34"/>
      <c r="N81" s="34"/>
      <c r="O81" s="34" t="str">
        <f>+O80</f>
        <v>CALIDAD</v>
      </c>
      <c r="P81" s="34"/>
      <c r="W81" s="196">
        <v>1000</v>
      </c>
      <c r="X81" s="197">
        <f t="shared" si="24"/>
        <v>1000</v>
      </c>
      <c r="Y81"/>
      <c r="Z81"/>
      <c r="AA81"/>
      <c r="AB81"/>
      <c r="AC81" s="66"/>
    </row>
    <row r="82" spans="2:29" s="35" customFormat="1">
      <c r="B82" s="38" t="s">
        <v>3383</v>
      </c>
      <c r="C82" s="36" t="str">
        <f>+C80</f>
        <v>4.1.1.4.01</v>
      </c>
      <c r="D82" s="212" t="s">
        <v>2533</v>
      </c>
      <c r="E82" s="34" t="s">
        <v>1243</v>
      </c>
      <c r="F82" s="34"/>
      <c r="G82" s="34"/>
      <c r="H82" s="34"/>
      <c r="I82" s="34"/>
      <c r="J82" s="34" t="s">
        <v>2561</v>
      </c>
      <c r="K82" s="34" t="str">
        <f t="shared" si="13"/>
        <v>NUEVO</v>
      </c>
      <c r="L82" s="34">
        <v>1</v>
      </c>
      <c r="M82" s="34"/>
      <c r="N82" s="34"/>
      <c r="O82" s="34" t="str">
        <f>+O81</f>
        <v>CALIDAD</v>
      </c>
      <c r="P82" s="34"/>
      <c r="W82" s="196">
        <v>3000</v>
      </c>
      <c r="X82" s="197">
        <f t="shared" si="24"/>
        <v>3000</v>
      </c>
      <c r="Y82"/>
      <c r="Z82"/>
      <c r="AA82"/>
      <c r="AB82"/>
      <c r="AC82" s="66"/>
    </row>
    <row r="83" spans="2:29" s="35" customFormat="1">
      <c r="B83" s="38" t="s">
        <v>3384</v>
      </c>
      <c r="C83" s="36" t="str">
        <f t="shared" ref="C83" si="27">+C81</f>
        <v>4.1.1.4.01</v>
      </c>
      <c r="D83" s="212" t="s">
        <v>2534</v>
      </c>
      <c r="E83" s="34" t="s">
        <v>2558</v>
      </c>
      <c r="F83" s="34" t="s">
        <v>895</v>
      </c>
      <c r="G83" s="34"/>
      <c r="H83" s="34"/>
      <c r="I83" s="34"/>
      <c r="J83" s="34" t="str">
        <f>+J74</f>
        <v>Negro</v>
      </c>
      <c r="K83" s="34" t="str">
        <f t="shared" si="13"/>
        <v>NUEVO</v>
      </c>
      <c r="L83" s="34">
        <v>1</v>
      </c>
      <c r="O83" s="34" t="s">
        <v>1805</v>
      </c>
      <c r="P83" s="34"/>
      <c r="W83" s="196"/>
      <c r="X83" s="197"/>
      <c r="Y83"/>
      <c r="Z83"/>
      <c r="AA83"/>
      <c r="AB83"/>
      <c r="AC83" s="66"/>
    </row>
    <row r="84" spans="2:29" s="35" customFormat="1">
      <c r="B84" s="38" t="s">
        <v>3385</v>
      </c>
      <c r="C84" s="36" t="str">
        <f>+C82</f>
        <v>4.1.1.4.01</v>
      </c>
      <c r="D84" s="212" t="s">
        <v>2535</v>
      </c>
      <c r="E84" s="34" t="s">
        <v>896</v>
      </c>
      <c r="F84" s="34" t="s">
        <v>895</v>
      </c>
      <c r="G84" s="34"/>
      <c r="H84" s="34"/>
      <c r="I84" s="34"/>
      <c r="J84" s="34" t="s">
        <v>402</v>
      </c>
      <c r="K84" s="34" t="str">
        <f t="shared" si="13"/>
        <v>NUEVO</v>
      </c>
      <c r="L84" s="34">
        <v>1</v>
      </c>
      <c r="O84" s="34" t="s">
        <v>1805</v>
      </c>
      <c r="P84" s="34"/>
      <c r="W84" s="196"/>
      <c r="X84" s="197"/>
      <c r="Y84"/>
      <c r="Z84"/>
      <c r="AA84"/>
      <c r="AB84"/>
      <c r="AC84" s="66"/>
    </row>
    <row r="85" spans="2:29" s="35" customFormat="1">
      <c r="B85" s="38" t="s">
        <v>3386</v>
      </c>
      <c r="C85" s="36" t="str">
        <f t="shared" ref="C85" si="28">+C83</f>
        <v>4.1.1.4.01</v>
      </c>
      <c r="D85" s="212" t="s">
        <v>2536</v>
      </c>
      <c r="E85" s="34" t="s">
        <v>2558</v>
      </c>
      <c r="F85" s="34" t="s">
        <v>895</v>
      </c>
      <c r="G85" s="34"/>
      <c r="H85" s="34"/>
      <c r="I85" s="34"/>
      <c r="J85" s="34" t="s">
        <v>402</v>
      </c>
      <c r="K85" s="34" t="str">
        <f t="shared" si="13"/>
        <v>NUEVO</v>
      </c>
      <c r="L85" s="34">
        <v>1</v>
      </c>
      <c r="O85" s="34" t="s">
        <v>1805</v>
      </c>
      <c r="P85" s="34"/>
      <c r="W85" s="196"/>
      <c r="X85" s="197"/>
      <c r="Y85"/>
      <c r="Z85"/>
      <c r="AA85"/>
      <c r="AB85"/>
      <c r="AC85" s="66"/>
    </row>
    <row r="86" spans="2:29" s="35" customFormat="1">
      <c r="B86" s="38" t="s">
        <v>3387</v>
      </c>
      <c r="C86" s="36" t="str">
        <f>+C84</f>
        <v>4.1.1.4.01</v>
      </c>
      <c r="D86" s="212" t="s">
        <v>2537</v>
      </c>
      <c r="E86" s="34" t="s">
        <v>896</v>
      </c>
      <c r="F86" s="34" t="s">
        <v>895</v>
      </c>
      <c r="G86" s="34"/>
      <c r="H86" s="34"/>
      <c r="I86" s="34"/>
      <c r="J86" s="34" t="s">
        <v>402</v>
      </c>
      <c r="K86" s="34" t="str">
        <f t="shared" si="13"/>
        <v>NUEVO</v>
      </c>
      <c r="L86" s="34">
        <v>1</v>
      </c>
      <c r="O86" s="34" t="s">
        <v>1805</v>
      </c>
      <c r="P86" s="34"/>
      <c r="W86" s="196"/>
      <c r="X86" s="197"/>
      <c r="Y86"/>
      <c r="Z86"/>
      <c r="AA86"/>
      <c r="AB86"/>
      <c r="AC86" s="66"/>
    </row>
    <row r="87" spans="2:29" s="35" customFormat="1">
      <c r="B87" s="38" t="s">
        <v>3388</v>
      </c>
      <c r="C87" s="36" t="str">
        <f t="shared" ref="C87" si="29">+C85</f>
        <v>4.1.1.4.01</v>
      </c>
      <c r="D87" s="212" t="s">
        <v>2538</v>
      </c>
      <c r="E87" s="34" t="str">
        <f>+E82</f>
        <v xml:space="preserve">Escritorio </v>
      </c>
      <c r="G87" s="34"/>
      <c r="H87" s="34"/>
      <c r="I87" s="34"/>
      <c r="J87" s="34" t="s">
        <v>402</v>
      </c>
      <c r="K87" s="34" t="str">
        <f t="shared" si="13"/>
        <v>NUEVO</v>
      </c>
      <c r="L87" s="34">
        <v>1</v>
      </c>
      <c r="O87" s="34" t="s">
        <v>1805</v>
      </c>
      <c r="P87" s="34"/>
      <c r="W87" s="196"/>
      <c r="X87" s="197"/>
      <c r="Y87"/>
      <c r="Z87"/>
      <c r="AA87"/>
      <c r="AB87"/>
      <c r="AC87" s="66"/>
    </row>
    <row r="88" spans="2:29" s="35" customFormat="1">
      <c r="B88" s="38" t="s">
        <v>3389</v>
      </c>
      <c r="C88" s="36" t="str">
        <f>+C86</f>
        <v>4.1.1.4.01</v>
      </c>
      <c r="D88" s="212" t="s">
        <v>2539</v>
      </c>
      <c r="E88" s="34" t="str">
        <f>+E79</f>
        <v>Mesas de 2 gabetas</v>
      </c>
      <c r="G88" s="34"/>
      <c r="H88" s="34"/>
      <c r="I88" s="34"/>
      <c r="J88" s="34" t="s">
        <v>402</v>
      </c>
      <c r="K88" s="34" t="str">
        <f t="shared" si="13"/>
        <v>NUEVO</v>
      </c>
      <c r="L88" s="34">
        <v>1</v>
      </c>
      <c r="O88" s="34" t="s">
        <v>1805</v>
      </c>
      <c r="P88" s="34"/>
      <c r="W88" s="196"/>
      <c r="X88" s="197"/>
      <c r="Y88"/>
      <c r="Z88"/>
      <c r="AA88"/>
      <c r="AB88"/>
      <c r="AC88" s="66"/>
    </row>
    <row r="89" spans="2:29" s="35" customFormat="1">
      <c r="B89" s="38" t="s">
        <v>3390</v>
      </c>
      <c r="C89" s="36" t="str">
        <f>+C87</f>
        <v>4.1.1.4.01</v>
      </c>
      <c r="D89" s="212" t="s">
        <v>2540</v>
      </c>
      <c r="E89" s="34" t="str">
        <f>+E78</f>
        <v>Mesas para escritorio madera</v>
      </c>
      <c r="G89" s="34"/>
      <c r="H89" s="34"/>
      <c r="I89" s="34"/>
      <c r="J89" s="34" t="s">
        <v>402</v>
      </c>
      <c r="K89" s="34" t="str">
        <f t="shared" si="13"/>
        <v>NUEVO</v>
      </c>
      <c r="L89" s="34">
        <v>1</v>
      </c>
      <c r="O89" s="34" t="s">
        <v>1805</v>
      </c>
      <c r="P89" s="34"/>
      <c r="W89" s="196"/>
      <c r="X89" s="197"/>
      <c r="Y89"/>
      <c r="Z89"/>
      <c r="AA89"/>
      <c r="AB89"/>
      <c r="AC89" s="66"/>
    </row>
    <row r="90" spans="2:29" s="35" customFormat="1">
      <c r="B90" s="38" t="s">
        <v>3391</v>
      </c>
      <c r="C90" s="36" t="str">
        <f t="shared" ref="C90" si="30">+C88</f>
        <v>4.1.1.4.01</v>
      </c>
      <c r="D90" s="212" t="s">
        <v>2541</v>
      </c>
      <c r="E90" s="34" t="str">
        <f>+E77</f>
        <v>Mesas para escritorio azules</v>
      </c>
      <c r="G90" s="34"/>
      <c r="H90" s="34"/>
      <c r="I90" s="34"/>
      <c r="J90" s="34" t="s">
        <v>402</v>
      </c>
      <c r="K90" s="34" t="str">
        <f t="shared" si="13"/>
        <v>NUEVO</v>
      </c>
      <c r="L90" s="34">
        <v>1</v>
      </c>
      <c r="O90" s="34" t="s">
        <v>1805</v>
      </c>
      <c r="P90" s="34"/>
      <c r="W90" s="196"/>
      <c r="X90" s="197"/>
      <c r="Y90"/>
      <c r="Z90"/>
      <c r="AA90"/>
      <c r="AB90"/>
      <c r="AC90" s="66"/>
    </row>
    <row r="91" spans="2:29" s="35" customFormat="1">
      <c r="B91" s="38" t="s">
        <v>3392</v>
      </c>
      <c r="C91" s="36" t="str">
        <f>+C89</f>
        <v>4.1.1.4.01</v>
      </c>
      <c r="D91" s="212" t="s">
        <v>2542</v>
      </c>
      <c r="E91" s="34" t="s">
        <v>2564</v>
      </c>
      <c r="G91" s="34"/>
      <c r="H91" s="34"/>
      <c r="I91" s="34"/>
      <c r="J91" s="34" t="s">
        <v>402</v>
      </c>
      <c r="K91" s="34" t="str">
        <f t="shared" si="13"/>
        <v>NUEVO</v>
      </c>
      <c r="L91" s="34">
        <v>1</v>
      </c>
      <c r="O91" s="34" t="s">
        <v>1805</v>
      </c>
      <c r="P91" s="34"/>
      <c r="W91" s="196"/>
      <c r="X91" s="197"/>
      <c r="Y91"/>
      <c r="Z91"/>
      <c r="AA91"/>
      <c r="AB91"/>
      <c r="AC91" s="66"/>
    </row>
    <row r="92" spans="2:29" s="35" customFormat="1">
      <c r="B92" s="38" t="s">
        <v>3393</v>
      </c>
      <c r="C92" s="36" t="str">
        <f t="shared" ref="C92" si="31">+C90</f>
        <v>4.1.1.4.01</v>
      </c>
      <c r="D92" s="212" t="s">
        <v>2543</v>
      </c>
      <c r="E92" s="34" t="s">
        <v>2564</v>
      </c>
      <c r="G92" s="34"/>
      <c r="H92" s="34"/>
      <c r="I92" s="34"/>
      <c r="J92" s="34" t="s">
        <v>402</v>
      </c>
      <c r="K92" s="34" t="str">
        <f t="shared" si="13"/>
        <v>NUEVO</v>
      </c>
      <c r="L92" s="34">
        <v>1</v>
      </c>
      <c r="O92" s="34" t="s">
        <v>1805</v>
      </c>
      <c r="P92" s="34"/>
      <c r="W92" s="196"/>
      <c r="X92" s="197"/>
      <c r="Y92"/>
      <c r="Z92"/>
      <c r="AA92"/>
      <c r="AB92"/>
      <c r="AC92" s="66"/>
    </row>
    <row r="93" spans="2:29" s="35" customFormat="1">
      <c r="B93" s="38" t="s">
        <v>3394</v>
      </c>
      <c r="C93" s="36" t="str">
        <f>+C91</f>
        <v>4.1.1.4.01</v>
      </c>
      <c r="D93" s="212" t="s">
        <v>2544</v>
      </c>
      <c r="E93" s="34" t="s">
        <v>1290</v>
      </c>
      <c r="G93" s="34"/>
      <c r="H93" s="34"/>
      <c r="I93" s="34"/>
      <c r="J93" s="34" t="s">
        <v>402</v>
      </c>
      <c r="K93" s="34" t="str">
        <f t="shared" si="13"/>
        <v>NUEVO</v>
      </c>
      <c r="L93" s="34">
        <v>1</v>
      </c>
      <c r="O93" s="34" t="s">
        <v>1805</v>
      </c>
      <c r="P93" s="34"/>
      <c r="W93" s="196"/>
      <c r="X93" s="197"/>
      <c r="Y93"/>
      <c r="Z93"/>
      <c r="AA93"/>
      <c r="AB93"/>
      <c r="AC93" s="66"/>
    </row>
    <row r="94" spans="2:29" s="35" customFormat="1">
      <c r="B94" s="38" t="s">
        <v>3395</v>
      </c>
      <c r="C94" s="36" t="str">
        <f t="shared" ref="C94" si="32">+C92</f>
        <v>4.1.1.4.01</v>
      </c>
      <c r="D94" s="212" t="s">
        <v>2545</v>
      </c>
      <c r="E94" s="34" t="s">
        <v>1290</v>
      </c>
      <c r="G94" s="34"/>
      <c r="H94" s="34"/>
      <c r="I94" s="34"/>
      <c r="J94" s="34" t="s">
        <v>402</v>
      </c>
      <c r="K94" s="34" t="str">
        <f t="shared" si="13"/>
        <v>NUEVO</v>
      </c>
      <c r="L94" s="34">
        <v>1</v>
      </c>
      <c r="O94" s="34" t="s">
        <v>1805</v>
      </c>
      <c r="P94" s="34"/>
      <c r="W94" s="196"/>
      <c r="X94" s="197"/>
      <c r="Y94"/>
      <c r="Z94"/>
      <c r="AA94"/>
      <c r="AB94"/>
      <c r="AC94" s="66"/>
    </row>
    <row r="95" spans="2:29" s="35" customFormat="1">
      <c r="B95" s="38" t="s">
        <v>3396</v>
      </c>
      <c r="C95" s="36" t="str">
        <f>+C93</f>
        <v>4.1.1.4.01</v>
      </c>
      <c r="D95" s="212" t="s">
        <v>2546</v>
      </c>
      <c r="E95" s="34" t="s">
        <v>2458</v>
      </c>
      <c r="F95" s="34"/>
      <c r="G95" s="34" t="s">
        <v>2471</v>
      </c>
      <c r="H95" s="34"/>
      <c r="I95" s="34"/>
      <c r="J95" s="34" t="s">
        <v>937</v>
      </c>
      <c r="K95" s="34" t="str">
        <f t="shared" si="13"/>
        <v>NUEVO</v>
      </c>
      <c r="L95" s="34">
        <v>1</v>
      </c>
      <c r="O95" s="34" t="s">
        <v>1805</v>
      </c>
      <c r="P95" s="34"/>
      <c r="W95" s="196"/>
      <c r="X95" s="197"/>
      <c r="Y95"/>
      <c r="Z95"/>
      <c r="AA95"/>
      <c r="AB95"/>
      <c r="AC95" s="66"/>
    </row>
    <row r="96" spans="2:29" s="35" customFormat="1">
      <c r="B96" s="38" t="s">
        <v>3397</v>
      </c>
      <c r="C96" s="36" t="str">
        <f t="shared" ref="C96" si="33">+C94</f>
        <v>4.1.1.4.01</v>
      </c>
      <c r="D96" s="212" t="s">
        <v>2547</v>
      </c>
      <c r="E96" s="34" t="s">
        <v>2458</v>
      </c>
      <c r="F96" s="34"/>
      <c r="G96" s="34" t="s">
        <v>2471</v>
      </c>
      <c r="H96" s="34"/>
      <c r="I96" s="34"/>
      <c r="J96" s="34" t="s">
        <v>937</v>
      </c>
      <c r="K96" s="34" t="str">
        <f t="shared" si="13"/>
        <v>NUEVO</v>
      </c>
      <c r="L96" s="34">
        <v>1</v>
      </c>
      <c r="O96" s="34" t="s">
        <v>1805</v>
      </c>
      <c r="P96" s="34"/>
      <c r="W96" s="196"/>
      <c r="X96" s="197"/>
      <c r="Y96"/>
      <c r="Z96"/>
      <c r="AA96"/>
      <c r="AB96"/>
      <c r="AC96" s="66"/>
    </row>
    <row r="97" spans="2:29" s="35" customFormat="1">
      <c r="B97" s="38" t="s">
        <v>3398</v>
      </c>
      <c r="C97" s="36" t="str">
        <f>+C95</f>
        <v>4.1.1.4.01</v>
      </c>
      <c r="D97" s="212" t="s">
        <v>2548</v>
      </c>
      <c r="E97" s="34" t="s">
        <v>2558</v>
      </c>
      <c r="F97" s="34" t="s">
        <v>895</v>
      </c>
      <c r="G97" s="34"/>
      <c r="H97" s="34"/>
      <c r="I97" s="34"/>
      <c r="J97" s="34" t="s">
        <v>402</v>
      </c>
      <c r="K97" s="34" t="str">
        <f t="shared" si="13"/>
        <v>NUEVO</v>
      </c>
      <c r="L97" s="34">
        <v>1</v>
      </c>
      <c r="O97" s="34" t="s">
        <v>2519</v>
      </c>
      <c r="P97" s="34"/>
      <c r="W97" s="196"/>
      <c r="X97" s="197"/>
      <c r="Y97"/>
      <c r="Z97"/>
      <c r="AA97"/>
      <c r="AB97"/>
      <c r="AC97" s="66"/>
    </row>
    <row r="98" spans="2:29" s="35" customFormat="1">
      <c r="B98" s="38" t="s">
        <v>3399</v>
      </c>
      <c r="C98" s="36" t="str">
        <f t="shared" ref="C98" si="34">+C96</f>
        <v>4.1.1.4.01</v>
      </c>
      <c r="D98" s="212" t="s">
        <v>2549</v>
      </c>
      <c r="E98" s="34" t="s">
        <v>896</v>
      </c>
      <c r="F98" s="34" t="s">
        <v>895</v>
      </c>
      <c r="G98" s="34"/>
      <c r="H98" s="34"/>
      <c r="I98" s="34"/>
      <c r="J98" s="34" t="s">
        <v>2559</v>
      </c>
      <c r="K98" s="34" t="str">
        <f t="shared" si="13"/>
        <v>NUEVO</v>
      </c>
      <c r="L98" s="34">
        <v>1</v>
      </c>
      <c r="O98" s="34" t="s">
        <v>2519</v>
      </c>
      <c r="P98" s="34"/>
      <c r="W98" s="196"/>
      <c r="X98" s="197"/>
      <c r="Y98"/>
      <c r="Z98"/>
      <c r="AA98"/>
      <c r="AB98"/>
      <c r="AC98" s="66"/>
    </row>
    <row r="99" spans="2:29" s="35" customFormat="1">
      <c r="B99" s="38" t="s">
        <v>3400</v>
      </c>
      <c r="C99" s="36" t="str">
        <f>+C97</f>
        <v>4.1.1.4.01</v>
      </c>
      <c r="D99" s="212" t="s">
        <v>2550</v>
      </c>
      <c r="E99" s="34" t="s">
        <v>1290</v>
      </c>
      <c r="G99" s="34"/>
      <c r="H99" s="34"/>
      <c r="I99" s="34"/>
      <c r="J99" s="34" t="s">
        <v>402</v>
      </c>
      <c r="K99" s="34" t="str">
        <f t="shared" si="13"/>
        <v>NUEVO</v>
      </c>
      <c r="L99" s="34">
        <v>1</v>
      </c>
      <c r="O99" s="34" t="s">
        <v>2519</v>
      </c>
      <c r="P99" s="34"/>
      <c r="W99" s="196"/>
      <c r="X99" s="197"/>
      <c r="Y99"/>
      <c r="Z99"/>
      <c r="AA99"/>
      <c r="AB99"/>
      <c r="AC99" s="66"/>
    </row>
    <row r="100" spans="2:29" s="35" customFormat="1">
      <c r="B100" s="38" t="s">
        <v>3401</v>
      </c>
      <c r="C100" s="36" t="str">
        <f t="shared" ref="C100" si="35">+C98</f>
        <v>4.1.1.4.01</v>
      </c>
      <c r="D100" s="212" t="s">
        <v>2551</v>
      </c>
      <c r="E100" s="34" t="s">
        <v>2564</v>
      </c>
      <c r="G100" s="34"/>
      <c r="H100" s="34"/>
      <c r="I100" s="34"/>
      <c r="J100" s="34" t="s">
        <v>2559</v>
      </c>
      <c r="K100" s="34" t="str">
        <f t="shared" si="13"/>
        <v>NUEVO</v>
      </c>
      <c r="L100" s="34">
        <v>1</v>
      </c>
      <c r="O100" s="34" t="s">
        <v>2519</v>
      </c>
      <c r="P100" s="34"/>
      <c r="W100" s="196"/>
      <c r="X100" s="197"/>
      <c r="Y100"/>
      <c r="Z100"/>
      <c r="AA100"/>
      <c r="AB100"/>
      <c r="AC100" s="66"/>
    </row>
    <row r="101" spans="2:29" s="35" customFormat="1">
      <c r="B101" s="38" t="s">
        <v>3402</v>
      </c>
      <c r="C101" s="36" t="str">
        <f>+C99</f>
        <v>4.1.1.4.01</v>
      </c>
      <c r="D101" s="212" t="s">
        <v>2552</v>
      </c>
      <c r="E101" s="34" t="s">
        <v>2564</v>
      </c>
      <c r="G101" s="34"/>
      <c r="H101" s="34"/>
      <c r="I101" s="34"/>
      <c r="J101" s="34" t="s">
        <v>2565</v>
      </c>
      <c r="K101" s="34" t="str">
        <f t="shared" si="13"/>
        <v>NUEVO</v>
      </c>
      <c r="L101" s="34">
        <v>1</v>
      </c>
      <c r="O101" s="34" t="s">
        <v>2519</v>
      </c>
      <c r="P101" s="34"/>
      <c r="W101" s="196"/>
      <c r="X101" s="197"/>
      <c r="Y101"/>
      <c r="Z101"/>
      <c r="AA101"/>
      <c r="AB101"/>
      <c r="AC101" s="66"/>
    </row>
    <row r="102" spans="2:29" s="35" customFormat="1">
      <c r="B102" s="38" t="s">
        <v>3403</v>
      </c>
      <c r="C102" s="36" t="str">
        <f t="shared" ref="C102" si="36">+C100</f>
        <v>4.1.1.4.01</v>
      </c>
      <c r="D102" s="212" t="s">
        <v>2553</v>
      </c>
      <c r="E102" s="34" t="s">
        <v>1214</v>
      </c>
      <c r="G102" s="34"/>
      <c r="H102" s="34"/>
      <c r="I102" s="34"/>
      <c r="J102" s="34" t="s">
        <v>388</v>
      </c>
      <c r="K102" s="34" t="str">
        <f t="shared" si="13"/>
        <v>NUEVO</v>
      </c>
      <c r="L102" s="34">
        <v>1</v>
      </c>
      <c r="O102" s="34" t="s">
        <v>2519</v>
      </c>
      <c r="P102" s="34"/>
      <c r="W102" s="196"/>
      <c r="X102" s="197"/>
      <c r="Y102"/>
      <c r="Z102"/>
      <c r="AA102"/>
      <c r="AB102"/>
      <c r="AC102" s="66"/>
    </row>
    <row r="103" spans="2:29" s="35" customFormat="1">
      <c r="B103" s="38" t="s">
        <v>3404</v>
      </c>
      <c r="C103" s="36" t="str">
        <f>+C101</f>
        <v>4.1.1.4.01</v>
      </c>
      <c r="D103" s="212" t="s">
        <v>2554</v>
      </c>
      <c r="E103" s="34" t="s">
        <v>2458</v>
      </c>
      <c r="F103" s="34"/>
      <c r="G103" s="34" t="s">
        <v>2471</v>
      </c>
      <c r="H103" s="34"/>
      <c r="I103" s="34"/>
      <c r="J103" s="34" t="s">
        <v>937</v>
      </c>
      <c r="K103" s="34" t="str">
        <f t="shared" si="13"/>
        <v>NUEVO</v>
      </c>
      <c r="L103" s="34">
        <v>1</v>
      </c>
      <c r="O103" s="34" t="s">
        <v>2519</v>
      </c>
      <c r="P103" s="34"/>
      <c r="W103" s="196"/>
      <c r="X103" s="197"/>
      <c r="Y103"/>
      <c r="Z103"/>
      <c r="AA103"/>
      <c r="AB103"/>
      <c r="AC103" s="66"/>
    </row>
    <row r="104" spans="2:29" s="35" customFormat="1">
      <c r="B104" s="38" t="s">
        <v>3405</v>
      </c>
      <c r="C104" s="36" t="str">
        <f>+C72</f>
        <v>4.1.1.4.01</v>
      </c>
      <c r="D104" s="212" t="s">
        <v>2555</v>
      </c>
      <c r="E104" s="34" t="s">
        <v>2458</v>
      </c>
      <c r="F104" s="34"/>
      <c r="G104" s="34" t="s">
        <v>2471</v>
      </c>
      <c r="H104" s="34"/>
      <c r="I104" s="34"/>
      <c r="J104" s="34" t="s">
        <v>937</v>
      </c>
      <c r="K104" s="34" t="str">
        <f t="shared" si="13"/>
        <v>NUEVO</v>
      </c>
      <c r="L104" s="34">
        <v>1</v>
      </c>
      <c r="O104" s="34" t="s">
        <v>2519</v>
      </c>
      <c r="P104" s="34"/>
      <c r="W104" s="196"/>
      <c r="X104" s="197"/>
      <c r="Y104"/>
      <c r="Z104"/>
      <c r="AA104"/>
      <c r="AB104"/>
      <c r="AC104" s="66"/>
    </row>
    <row r="105" spans="2:29" s="35" customFormat="1">
      <c r="B105" s="38" t="s">
        <v>3406</v>
      </c>
      <c r="C105" s="36" t="str">
        <f>+C103</f>
        <v>4.1.1.4.01</v>
      </c>
      <c r="D105" s="212" t="s">
        <v>2566</v>
      </c>
      <c r="E105" s="34" t="s">
        <v>1243</v>
      </c>
      <c r="F105" s="34"/>
      <c r="G105" s="34"/>
      <c r="H105" s="34"/>
      <c r="I105" s="34"/>
      <c r="J105" s="34" t="str">
        <f>+J96</f>
        <v>GRIS</v>
      </c>
      <c r="K105" s="34"/>
      <c r="L105" s="34">
        <v>1</v>
      </c>
      <c r="O105" s="34" t="s">
        <v>2591</v>
      </c>
      <c r="P105" s="34"/>
      <c r="W105" s="196"/>
      <c r="X105" s="197"/>
      <c r="Y105"/>
      <c r="Z105"/>
      <c r="AA105"/>
      <c r="AB105"/>
      <c r="AC105" s="66"/>
    </row>
    <row r="106" spans="2:29" s="35" customFormat="1">
      <c r="B106" s="38" t="s">
        <v>3407</v>
      </c>
      <c r="C106" s="36" t="str">
        <f t="shared" ref="C106" si="37">+C104</f>
        <v>4.1.1.4.01</v>
      </c>
      <c r="D106" s="212" t="s">
        <v>2567</v>
      </c>
      <c r="E106" s="34" t="s">
        <v>1243</v>
      </c>
      <c r="F106" s="34"/>
      <c r="G106" s="34"/>
      <c r="H106" s="34"/>
      <c r="I106" s="34"/>
      <c r="J106" s="34" t="s">
        <v>402</v>
      </c>
      <c r="K106" s="34" t="str">
        <f t="shared" si="13"/>
        <v>NUEVO</v>
      </c>
      <c r="L106" s="34">
        <v>1</v>
      </c>
      <c r="O106" s="34" t="s">
        <v>2591</v>
      </c>
      <c r="P106" s="34"/>
      <c r="W106" s="196"/>
      <c r="X106" s="197"/>
      <c r="Y106"/>
      <c r="Z106"/>
      <c r="AA106"/>
      <c r="AB106"/>
      <c r="AC106" s="66"/>
    </row>
    <row r="107" spans="2:29" s="35" customFormat="1">
      <c r="B107" s="38" t="s">
        <v>3408</v>
      </c>
      <c r="C107" s="36" t="str">
        <f>+C105</f>
        <v>4.1.1.4.01</v>
      </c>
      <c r="D107" s="212" t="s">
        <v>2568</v>
      </c>
      <c r="E107" s="34" t="s">
        <v>1243</v>
      </c>
      <c r="F107" s="34"/>
      <c r="G107" s="34"/>
      <c r="H107" s="34"/>
      <c r="I107" s="34"/>
      <c r="J107" s="34" t="s">
        <v>402</v>
      </c>
      <c r="K107" s="34" t="str">
        <f t="shared" si="13"/>
        <v>NUEVO</v>
      </c>
      <c r="L107" s="34">
        <v>1</v>
      </c>
      <c r="O107" s="34" t="s">
        <v>2591</v>
      </c>
      <c r="P107" s="34"/>
      <c r="W107" s="196"/>
      <c r="X107" s="197"/>
      <c r="Y107"/>
      <c r="Z107"/>
      <c r="AA107"/>
      <c r="AB107"/>
      <c r="AC107" s="66"/>
    </row>
    <row r="108" spans="2:29" s="35" customFormat="1">
      <c r="B108" s="38" t="s">
        <v>3409</v>
      </c>
      <c r="C108" s="36" t="str">
        <f t="shared" ref="C108" si="38">+C106</f>
        <v>4.1.1.4.01</v>
      </c>
      <c r="D108" s="212" t="s">
        <v>2569</v>
      </c>
      <c r="E108" s="34" t="s">
        <v>2592</v>
      </c>
      <c r="F108" s="34"/>
      <c r="G108" s="34"/>
      <c r="H108" s="34"/>
      <c r="I108" s="34"/>
      <c r="J108" s="34" t="s">
        <v>402</v>
      </c>
      <c r="K108" s="34" t="str">
        <f t="shared" si="13"/>
        <v>NUEVO</v>
      </c>
      <c r="L108" s="34">
        <v>1</v>
      </c>
      <c r="O108" s="34" t="s">
        <v>2591</v>
      </c>
      <c r="P108" s="34"/>
      <c r="W108" s="196"/>
      <c r="X108" s="197"/>
      <c r="Y108"/>
      <c r="Z108"/>
      <c r="AA108"/>
      <c r="AB108"/>
      <c r="AC108" s="66"/>
    </row>
    <row r="109" spans="2:29" s="35" customFormat="1">
      <c r="B109" s="38" t="s">
        <v>3410</v>
      </c>
      <c r="C109" s="36" t="str">
        <f>+C107</f>
        <v>4.1.1.4.01</v>
      </c>
      <c r="D109" s="212" t="s">
        <v>2570</v>
      </c>
      <c r="E109" s="34" t="s">
        <v>2592</v>
      </c>
      <c r="F109" s="34"/>
      <c r="G109" s="34"/>
      <c r="H109" s="34"/>
      <c r="I109" s="34"/>
      <c r="J109" s="34" t="s">
        <v>402</v>
      </c>
      <c r="K109" s="34" t="str">
        <f t="shared" si="13"/>
        <v>NUEVO</v>
      </c>
      <c r="L109" s="34">
        <v>1</v>
      </c>
      <c r="O109" s="34" t="s">
        <v>2591</v>
      </c>
      <c r="P109" s="34"/>
      <c r="W109" s="196"/>
      <c r="X109" s="197"/>
      <c r="Y109"/>
      <c r="Z109"/>
      <c r="AA109"/>
      <c r="AB109"/>
      <c r="AC109" s="66"/>
    </row>
    <row r="110" spans="2:29" s="35" customFormat="1">
      <c r="B110" s="38" t="s">
        <v>3411</v>
      </c>
      <c r="C110" s="36" t="str">
        <f t="shared" ref="C110" si="39">+C108</f>
        <v>4.1.1.4.01</v>
      </c>
      <c r="D110" s="212" t="s">
        <v>2571</v>
      </c>
      <c r="E110" s="34" t="s">
        <v>2592</v>
      </c>
      <c r="F110" s="34"/>
      <c r="G110" s="34"/>
      <c r="H110" s="34"/>
      <c r="I110" s="34"/>
      <c r="J110" s="34" t="s">
        <v>402</v>
      </c>
      <c r="K110" s="34" t="s">
        <v>1130</v>
      </c>
      <c r="L110" s="34">
        <v>1</v>
      </c>
      <c r="O110" s="34" t="s">
        <v>2591</v>
      </c>
      <c r="P110" s="34"/>
      <c r="W110" s="196"/>
      <c r="X110" s="197"/>
      <c r="Y110"/>
      <c r="Z110"/>
      <c r="AA110"/>
      <c r="AB110"/>
      <c r="AC110" s="66"/>
    </row>
    <row r="111" spans="2:29" s="35" customFormat="1">
      <c r="B111" s="38" t="s">
        <v>3412</v>
      </c>
      <c r="C111" s="36" t="str">
        <f>+C109</f>
        <v>4.1.1.4.01</v>
      </c>
      <c r="D111" s="212" t="s">
        <v>2572</v>
      </c>
      <c r="E111" s="34" t="s">
        <v>2458</v>
      </c>
      <c r="F111" s="34"/>
      <c r="G111" s="34" t="s">
        <v>2471</v>
      </c>
      <c r="H111" s="34"/>
      <c r="I111" s="34"/>
      <c r="J111" s="34" t="s">
        <v>402</v>
      </c>
      <c r="K111" s="34" t="str">
        <f t="shared" si="13"/>
        <v>NUEVO</v>
      </c>
      <c r="L111" s="34">
        <v>1</v>
      </c>
      <c r="O111" s="34" t="s">
        <v>2591</v>
      </c>
      <c r="P111" s="34"/>
      <c r="W111" s="196"/>
      <c r="X111" s="197"/>
      <c r="Y111"/>
      <c r="Z111"/>
      <c r="AA111"/>
      <c r="AB111"/>
      <c r="AC111" s="66"/>
    </row>
    <row r="112" spans="2:29" s="35" customFormat="1">
      <c r="B112" s="38" t="s">
        <v>3413</v>
      </c>
      <c r="C112" s="36" t="str">
        <f>+C110</f>
        <v>4.1.1.4.01</v>
      </c>
      <c r="D112" s="212" t="s">
        <v>2573</v>
      </c>
      <c r="E112" s="34" t="s">
        <v>2458</v>
      </c>
      <c r="F112" s="34"/>
      <c r="G112" s="34" t="s">
        <v>2471</v>
      </c>
      <c r="H112" s="34"/>
      <c r="I112" s="34"/>
      <c r="J112" s="34" t="s">
        <v>402</v>
      </c>
      <c r="K112" s="34" t="str">
        <f t="shared" ref="K112:K129" si="40">+K107</f>
        <v>NUEVO</v>
      </c>
      <c r="L112" s="34">
        <v>1</v>
      </c>
      <c r="O112" s="34" t="s">
        <v>2591</v>
      </c>
      <c r="P112" s="34"/>
      <c r="W112" s="196"/>
      <c r="X112" s="197"/>
      <c r="Y112"/>
      <c r="Z112"/>
      <c r="AA112"/>
      <c r="AB112"/>
      <c r="AC112" s="66"/>
    </row>
    <row r="113" spans="2:29" s="35" customFormat="1">
      <c r="B113" s="38" t="s">
        <v>3414</v>
      </c>
      <c r="C113" s="36" t="str">
        <f t="shared" ref="C113" si="41">+C111</f>
        <v>4.1.1.4.01</v>
      </c>
      <c r="D113" s="212" t="s">
        <v>2574</v>
      </c>
      <c r="E113" s="34" t="s">
        <v>2458</v>
      </c>
      <c r="F113" s="34"/>
      <c r="G113" s="34" t="s">
        <v>2471</v>
      </c>
      <c r="H113" s="34"/>
      <c r="I113" s="34"/>
      <c r="J113" s="34" t="s">
        <v>402</v>
      </c>
      <c r="K113" s="34" t="str">
        <f t="shared" si="40"/>
        <v>NUEVO</v>
      </c>
      <c r="L113" s="34">
        <v>1</v>
      </c>
      <c r="O113" s="34" t="s">
        <v>2591</v>
      </c>
      <c r="P113" s="34"/>
      <c r="W113" s="196"/>
      <c r="X113" s="197"/>
      <c r="Y113"/>
      <c r="Z113"/>
      <c r="AA113"/>
      <c r="AB113"/>
      <c r="AC113" s="66"/>
    </row>
    <row r="114" spans="2:29" s="35" customFormat="1">
      <c r="B114" s="38" t="s">
        <v>3415</v>
      </c>
      <c r="C114" s="36" t="str">
        <f>+C112</f>
        <v>4.1.1.4.01</v>
      </c>
      <c r="D114" s="212" t="s">
        <v>2575</v>
      </c>
      <c r="E114" s="34" t="s">
        <v>2458</v>
      </c>
      <c r="F114" s="34"/>
      <c r="G114" s="34" t="s">
        <v>2471</v>
      </c>
      <c r="H114" s="34"/>
      <c r="I114" s="34"/>
      <c r="J114" s="34" t="s">
        <v>402</v>
      </c>
      <c r="K114" s="34" t="str">
        <f t="shared" si="40"/>
        <v>NUEVO</v>
      </c>
      <c r="L114" s="34">
        <v>1</v>
      </c>
      <c r="O114" s="34" t="s">
        <v>2591</v>
      </c>
      <c r="P114" s="34"/>
      <c r="W114" s="196"/>
      <c r="X114" s="197"/>
      <c r="Y114"/>
      <c r="Z114"/>
      <c r="AA114"/>
      <c r="AB114"/>
      <c r="AC114" s="66"/>
    </row>
    <row r="115" spans="2:29" s="35" customFormat="1">
      <c r="B115" s="38" t="s">
        <v>3416</v>
      </c>
      <c r="C115" s="36" t="str">
        <f t="shared" ref="C115" si="42">+C113</f>
        <v>4.1.1.4.01</v>
      </c>
      <c r="D115" s="212" t="s">
        <v>2576</v>
      </c>
      <c r="E115" s="34" t="s">
        <v>2558</v>
      </c>
      <c r="F115" s="34" t="s">
        <v>895</v>
      </c>
      <c r="G115" s="34"/>
      <c r="H115" s="34"/>
      <c r="I115" s="34"/>
      <c r="J115" s="34" t="s">
        <v>402</v>
      </c>
      <c r="K115" s="34" t="s">
        <v>1130</v>
      </c>
      <c r="L115" s="34">
        <v>1</v>
      </c>
      <c r="O115" s="34" t="s">
        <v>2591</v>
      </c>
      <c r="P115" s="34"/>
      <c r="W115" s="196"/>
      <c r="X115" s="197"/>
      <c r="Y115"/>
      <c r="Z115"/>
      <c r="AA115"/>
      <c r="AB115"/>
      <c r="AC115" s="66"/>
    </row>
    <row r="116" spans="2:29" s="35" customFormat="1">
      <c r="B116" s="38" t="s">
        <v>3417</v>
      </c>
      <c r="C116" s="36" t="str">
        <f>+C114</f>
        <v>4.1.1.4.01</v>
      </c>
      <c r="D116" s="212" t="s">
        <v>2577</v>
      </c>
      <c r="E116" s="34" t="s">
        <v>896</v>
      </c>
      <c r="F116" s="34" t="s">
        <v>895</v>
      </c>
      <c r="G116" s="34"/>
      <c r="H116" s="34"/>
      <c r="I116" s="34"/>
      <c r="J116" s="34" t="s">
        <v>402</v>
      </c>
      <c r="K116" s="34" t="str">
        <f t="shared" si="40"/>
        <v>NUEVO</v>
      </c>
      <c r="L116" s="34">
        <v>1</v>
      </c>
      <c r="O116" s="34" t="s">
        <v>2591</v>
      </c>
      <c r="P116" s="34"/>
      <c r="W116" s="196"/>
      <c r="X116" s="197"/>
      <c r="Y116"/>
      <c r="Z116"/>
      <c r="AA116"/>
      <c r="AB116"/>
      <c r="AC116" s="66"/>
    </row>
    <row r="117" spans="2:29" s="35" customFormat="1">
      <c r="B117" s="38" t="s">
        <v>3418</v>
      </c>
      <c r="C117" s="36" t="str">
        <f t="shared" ref="C117" si="43">+C115</f>
        <v>4.1.1.4.01</v>
      </c>
      <c r="D117" s="212" t="s">
        <v>2578</v>
      </c>
      <c r="E117" s="34" t="s">
        <v>2558</v>
      </c>
      <c r="F117" s="34" t="s">
        <v>895</v>
      </c>
      <c r="G117" s="34"/>
      <c r="H117" s="34"/>
      <c r="I117" s="34"/>
      <c r="J117" s="34" t="s">
        <v>937</v>
      </c>
      <c r="K117" s="34" t="str">
        <f t="shared" si="40"/>
        <v>NUEVO</v>
      </c>
      <c r="L117" s="34">
        <v>1</v>
      </c>
      <c r="O117" s="34" t="s">
        <v>2591</v>
      </c>
      <c r="P117" s="34"/>
      <c r="W117" s="196"/>
      <c r="X117" s="197"/>
      <c r="Y117"/>
      <c r="Z117"/>
      <c r="AA117"/>
      <c r="AB117"/>
      <c r="AC117" s="66"/>
    </row>
    <row r="118" spans="2:29" s="35" customFormat="1">
      <c r="B118" s="38" t="s">
        <v>3419</v>
      </c>
      <c r="C118" s="36" t="str">
        <f>+C116</f>
        <v>4.1.1.4.01</v>
      </c>
      <c r="D118" s="212" t="s">
        <v>2579</v>
      </c>
      <c r="E118" s="34" t="s">
        <v>896</v>
      </c>
      <c r="F118" s="34" t="s">
        <v>895</v>
      </c>
      <c r="G118" s="34"/>
      <c r="H118" s="34"/>
      <c r="I118" s="34"/>
      <c r="J118" s="34" t="s">
        <v>937</v>
      </c>
      <c r="K118" s="34" t="str">
        <f t="shared" si="40"/>
        <v>NUEVO</v>
      </c>
      <c r="L118" s="34">
        <v>1</v>
      </c>
      <c r="O118" s="34" t="s">
        <v>2591</v>
      </c>
      <c r="P118" s="34"/>
      <c r="W118" s="196"/>
      <c r="X118" s="197"/>
      <c r="Y118"/>
      <c r="Z118"/>
      <c r="AA118"/>
      <c r="AB118"/>
      <c r="AC118" s="66"/>
    </row>
    <row r="119" spans="2:29" s="35" customFormat="1">
      <c r="B119" s="38" t="s">
        <v>3420</v>
      </c>
      <c r="C119" s="36" t="str">
        <f>+C87</f>
        <v>4.1.1.4.01</v>
      </c>
      <c r="D119" s="212" t="s">
        <v>2580</v>
      </c>
      <c r="E119" s="34" t="s">
        <v>2558</v>
      </c>
      <c r="F119" s="34" t="s">
        <v>895</v>
      </c>
      <c r="G119" s="34"/>
      <c r="H119" s="34"/>
      <c r="I119" s="34"/>
      <c r="J119" s="34" t="s">
        <v>402</v>
      </c>
      <c r="K119" s="34" t="str">
        <f t="shared" si="40"/>
        <v>NUEVO</v>
      </c>
      <c r="L119" s="34">
        <v>1</v>
      </c>
      <c r="O119" s="34" t="s">
        <v>2591</v>
      </c>
      <c r="P119" s="34"/>
      <c r="W119" s="196"/>
      <c r="X119" s="197"/>
      <c r="Y119"/>
      <c r="Z119"/>
      <c r="AA119"/>
      <c r="AB119"/>
      <c r="AC119" s="66"/>
    </row>
    <row r="120" spans="2:29" s="35" customFormat="1">
      <c r="B120" s="38" t="s">
        <v>3421</v>
      </c>
      <c r="C120" s="36" t="str">
        <f>+C118</f>
        <v>4.1.1.4.01</v>
      </c>
      <c r="D120" s="212" t="s">
        <v>2581</v>
      </c>
      <c r="E120" s="34" t="s">
        <v>896</v>
      </c>
      <c r="F120" s="34" t="s">
        <v>895</v>
      </c>
      <c r="G120" s="34"/>
      <c r="H120" s="34"/>
      <c r="I120" s="34"/>
      <c r="J120" s="34" t="s">
        <v>2559</v>
      </c>
      <c r="K120" s="34" t="s">
        <v>1130</v>
      </c>
      <c r="L120" s="34">
        <v>1</v>
      </c>
      <c r="O120" s="34" t="s">
        <v>2591</v>
      </c>
      <c r="P120" s="34"/>
      <c r="W120" s="196"/>
      <c r="X120" s="197"/>
      <c r="Y120"/>
      <c r="Z120"/>
      <c r="AA120"/>
      <c r="AB120"/>
      <c r="AC120" s="66"/>
    </row>
    <row r="121" spans="2:29" s="35" customFormat="1">
      <c r="B121" s="38" t="s">
        <v>3422</v>
      </c>
      <c r="C121" s="36" t="str">
        <f t="shared" ref="C121" si="44">+C119</f>
        <v>4.1.1.4.01</v>
      </c>
      <c r="D121" s="212" t="s">
        <v>2582</v>
      </c>
      <c r="E121" s="34" t="s">
        <v>2078</v>
      </c>
      <c r="F121" s="34" t="s">
        <v>2079</v>
      </c>
      <c r="G121" s="34"/>
      <c r="H121" s="34"/>
      <c r="I121" s="34"/>
      <c r="J121" s="34" t="s">
        <v>402</v>
      </c>
      <c r="K121" s="34" t="str">
        <f t="shared" si="40"/>
        <v>NUEVO</v>
      </c>
      <c r="L121" s="34">
        <v>1</v>
      </c>
      <c r="O121" s="34" t="s">
        <v>2591</v>
      </c>
      <c r="P121" s="34"/>
      <c r="W121" s="196"/>
      <c r="X121" s="197"/>
      <c r="Y121"/>
      <c r="Z121"/>
      <c r="AA121"/>
      <c r="AB121"/>
      <c r="AC121" s="66"/>
    </row>
    <row r="122" spans="2:29" s="35" customFormat="1">
      <c r="B122" s="38" t="s">
        <v>3423</v>
      </c>
      <c r="C122" s="36" t="str">
        <f>+C120</f>
        <v>4.1.1.4.01</v>
      </c>
      <c r="D122" s="212" t="s">
        <v>2583</v>
      </c>
      <c r="E122" s="34" t="s">
        <v>2593</v>
      </c>
      <c r="F122" s="34"/>
      <c r="G122" s="34"/>
      <c r="H122" s="34"/>
      <c r="I122" s="34"/>
      <c r="J122" s="34" t="str">
        <f>+J113</f>
        <v>Negro</v>
      </c>
      <c r="K122" s="34" t="str">
        <f t="shared" si="40"/>
        <v>NUEVO</v>
      </c>
      <c r="L122" s="34">
        <v>1</v>
      </c>
      <c r="O122" s="34" t="s">
        <v>2591</v>
      </c>
      <c r="P122" s="34"/>
      <c r="W122" s="196"/>
      <c r="X122" s="197"/>
      <c r="Y122"/>
      <c r="Z122"/>
      <c r="AA122"/>
      <c r="AB122"/>
      <c r="AC122" s="66"/>
    </row>
    <row r="123" spans="2:29" s="35" customFormat="1">
      <c r="B123" s="38" t="s">
        <v>3424</v>
      </c>
      <c r="C123" s="36" t="str">
        <f t="shared" ref="C123" si="45">+C121</f>
        <v>4.1.1.4.01</v>
      </c>
      <c r="D123" s="212" t="s">
        <v>2584</v>
      </c>
      <c r="E123" s="34" t="s">
        <v>2594</v>
      </c>
      <c r="F123" s="34"/>
      <c r="G123" s="34"/>
      <c r="H123" s="34"/>
      <c r="I123" s="34"/>
      <c r="J123" s="34" t="s">
        <v>402</v>
      </c>
      <c r="K123" s="34" t="str">
        <f t="shared" si="40"/>
        <v>NUEVO</v>
      </c>
      <c r="L123" s="34">
        <v>1</v>
      </c>
      <c r="O123" s="34" t="s">
        <v>2591</v>
      </c>
      <c r="P123" s="34"/>
      <c r="W123" s="196"/>
      <c r="X123" s="197"/>
      <c r="Y123"/>
      <c r="Z123"/>
      <c r="AA123"/>
      <c r="AB123"/>
      <c r="AC123" s="66"/>
    </row>
    <row r="124" spans="2:29" s="35" customFormat="1">
      <c r="B124" s="38" t="s">
        <v>3425</v>
      </c>
      <c r="C124" s="36" t="str">
        <f>+C122</f>
        <v>4.1.1.4.01</v>
      </c>
      <c r="D124" s="212" t="s">
        <v>2585</v>
      </c>
      <c r="E124" s="34" t="s">
        <v>2594</v>
      </c>
      <c r="F124" s="34"/>
      <c r="G124" s="34"/>
      <c r="H124" s="34"/>
      <c r="I124" s="34"/>
      <c r="J124" s="34" t="s">
        <v>402</v>
      </c>
      <c r="K124" s="34" t="str">
        <f t="shared" si="40"/>
        <v>NUEVO</v>
      </c>
      <c r="L124" s="34">
        <v>1</v>
      </c>
      <c r="O124" s="34" t="s">
        <v>2591</v>
      </c>
      <c r="P124" s="34"/>
      <c r="W124" s="196"/>
      <c r="X124" s="197"/>
      <c r="Y124"/>
      <c r="Z124"/>
      <c r="AA124"/>
      <c r="AB124"/>
      <c r="AC124" s="66"/>
    </row>
    <row r="125" spans="2:29" s="35" customFormat="1">
      <c r="B125" s="38" t="s">
        <v>3426</v>
      </c>
      <c r="C125" s="36" t="str">
        <f t="shared" ref="C125" si="46">+C123</f>
        <v>4.1.1.4.01</v>
      </c>
      <c r="D125" s="212" t="s">
        <v>2586</v>
      </c>
      <c r="E125" s="34" t="s">
        <v>2594</v>
      </c>
      <c r="F125" s="34"/>
      <c r="G125" s="34"/>
      <c r="H125" s="34"/>
      <c r="I125" s="34"/>
      <c r="J125" s="34" t="s">
        <v>402</v>
      </c>
      <c r="K125" s="34" t="str">
        <f t="shared" si="40"/>
        <v>usado</v>
      </c>
      <c r="L125" s="34">
        <v>1</v>
      </c>
      <c r="O125" s="34" t="s">
        <v>2591</v>
      </c>
      <c r="P125" s="34"/>
      <c r="W125" s="196"/>
      <c r="X125" s="197"/>
      <c r="Y125"/>
      <c r="Z125"/>
      <c r="AA125"/>
      <c r="AB125"/>
      <c r="AC125" s="66"/>
    </row>
    <row r="126" spans="2:29" s="35" customFormat="1">
      <c r="B126" s="38" t="s">
        <v>3427</v>
      </c>
      <c r="C126" s="36" t="str">
        <f>+C124</f>
        <v>4.1.1.4.01</v>
      </c>
      <c r="D126" s="212" t="s">
        <v>2587</v>
      </c>
      <c r="E126" s="34" t="s">
        <v>2556</v>
      </c>
      <c r="F126" s="34"/>
      <c r="G126" s="34"/>
      <c r="H126" s="34"/>
      <c r="I126" s="34"/>
      <c r="J126" s="34" t="s">
        <v>402</v>
      </c>
      <c r="K126" s="34" t="str">
        <f t="shared" si="40"/>
        <v>NUEVO</v>
      </c>
      <c r="L126" s="34">
        <v>1</v>
      </c>
      <c r="O126" s="34" t="s">
        <v>2591</v>
      </c>
      <c r="P126" s="34"/>
      <c r="W126" s="196"/>
      <c r="X126" s="197"/>
      <c r="Y126"/>
      <c r="Z126"/>
      <c r="AA126"/>
      <c r="AB126"/>
      <c r="AC126" s="66"/>
    </row>
    <row r="127" spans="2:29" s="35" customFormat="1">
      <c r="B127" s="38" t="s">
        <v>3428</v>
      </c>
      <c r="C127" s="36" t="str">
        <f>+C125</f>
        <v>4.1.1.4.01</v>
      </c>
      <c r="D127" s="212" t="s">
        <v>2588</v>
      </c>
      <c r="E127" s="34" t="s">
        <v>824</v>
      </c>
      <c r="F127" s="34"/>
      <c r="G127" s="34"/>
      <c r="H127" s="34"/>
      <c r="I127" s="34"/>
      <c r="J127" s="34" t="s">
        <v>402</v>
      </c>
      <c r="K127" s="34" t="str">
        <f t="shared" si="40"/>
        <v>NUEVO</v>
      </c>
      <c r="L127" s="34">
        <v>1</v>
      </c>
      <c r="O127" s="34" t="s">
        <v>2591</v>
      </c>
      <c r="P127" s="34"/>
      <c r="W127" s="196"/>
      <c r="X127" s="197"/>
      <c r="Y127"/>
      <c r="Z127"/>
      <c r="AA127"/>
      <c r="AB127"/>
      <c r="AC127" s="66"/>
    </row>
    <row r="128" spans="2:29" s="35" customFormat="1">
      <c r="B128" s="38" t="s">
        <v>3429</v>
      </c>
      <c r="C128" s="36" t="str">
        <f>+C126</f>
        <v>4.1.1.4.01</v>
      </c>
      <c r="D128" s="212" t="s">
        <v>2589</v>
      </c>
      <c r="E128" s="34" t="s">
        <v>824</v>
      </c>
      <c r="F128" s="34"/>
      <c r="G128" s="34"/>
      <c r="H128" s="34"/>
      <c r="I128" s="34"/>
      <c r="J128" s="34" t="s">
        <v>402</v>
      </c>
      <c r="K128" s="34" t="str">
        <f t="shared" si="40"/>
        <v>NUEVO</v>
      </c>
      <c r="L128" s="34">
        <v>1</v>
      </c>
      <c r="O128" s="34" t="s">
        <v>2591</v>
      </c>
      <c r="P128" s="34"/>
      <c r="W128" s="196"/>
      <c r="X128" s="197"/>
      <c r="Y128"/>
      <c r="Z128"/>
      <c r="AA128"/>
      <c r="AB128"/>
      <c r="AC128" s="66"/>
    </row>
    <row r="129" spans="2:29" s="35" customFormat="1">
      <c r="B129" s="38" t="s">
        <v>3430</v>
      </c>
      <c r="C129" s="36" t="str">
        <f t="shared" ref="C129" si="47">+C127</f>
        <v>4.1.1.4.01</v>
      </c>
      <c r="D129" s="212" t="s">
        <v>2590</v>
      </c>
      <c r="E129" s="34" t="s">
        <v>824</v>
      </c>
      <c r="F129" s="34"/>
      <c r="G129" s="34"/>
      <c r="H129" s="34"/>
      <c r="I129" s="34"/>
      <c r="J129" s="34" t="s">
        <v>402</v>
      </c>
      <c r="K129" s="34" t="str">
        <f t="shared" si="40"/>
        <v>NUEVO</v>
      </c>
      <c r="L129" s="34">
        <v>1</v>
      </c>
      <c r="O129" s="34" t="s">
        <v>2591</v>
      </c>
      <c r="P129" s="34"/>
      <c r="W129" s="196"/>
      <c r="X129" s="197"/>
      <c r="Y129"/>
      <c r="Z129"/>
      <c r="AA129"/>
      <c r="AB129"/>
      <c r="AC129" s="66"/>
    </row>
    <row r="130" spans="2:29" s="35" customFormat="1">
      <c r="B130" s="38" t="s">
        <v>3431</v>
      </c>
      <c r="C130" s="36" t="str">
        <f>+C128</f>
        <v>4.1.1.4.01</v>
      </c>
      <c r="D130" s="212" t="s">
        <v>2596</v>
      </c>
      <c r="E130" s="34" t="s">
        <v>1285</v>
      </c>
      <c r="F130" s="34"/>
      <c r="G130" s="34"/>
      <c r="H130" s="34"/>
      <c r="I130" s="34"/>
      <c r="J130" s="34" t="s">
        <v>402</v>
      </c>
      <c r="K130" s="34" t="str">
        <f>+K2406</f>
        <v>Usado</v>
      </c>
      <c r="L130" s="34">
        <v>1</v>
      </c>
      <c r="M130" s="34"/>
      <c r="N130" s="34"/>
      <c r="O130" s="34" t="str">
        <f>+B2410</f>
        <v>Recepcion</v>
      </c>
      <c r="P130" s="34"/>
      <c r="W130" s="196">
        <f>400*70</f>
        <v>28000</v>
      </c>
      <c r="X130" s="197">
        <f t="shared" ref="X130:X137" si="48">+L130*W130</f>
        <v>28000</v>
      </c>
      <c r="Y130"/>
      <c r="Z130"/>
      <c r="AA130"/>
      <c r="AB130"/>
      <c r="AC130" s="66"/>
    </row>
    <row r="131" spans="2:29" s="35" customFormat="1">
      <c r="B131" s="38" t="s">
        <v>3432</v>
      </c>
      <c r="C131" s="36" t="str">
        <f t="shared" ref="C131" si="49">+C129</f>
        <v>4.1.1.4.01</v>
      </c>
      <c r="D131" s="212" t="s">
        <v>2597</v>
      </c>
      <c r="E131" s="34" t="s">
        <v>1286</v>
      </c>
      <c r="F131" s="34"/>
      <c r="G131" s="34"/>
      <c r="H131" s="34"/>
      <c r="I131" s="34"/>
      <c r="J131" s="34" t="s">
        <v>402</v>
      </c>
      <c r="K131" s="34" t="str">
        <f>+K2408</f>
        <v>Usado</v>
      </c>
      <c r="L131" s="34">
        <v>1</v>
      </c>
      <c r="M131" s="34"/>
      <c r="N131" s="34"/>
      <c r="O131" s="34" t="str">
        <f>+B2410</f>
        <v>Recepcion</v>
      </c>
      <c r="P131" s="34"/>
      <c r="W131" s="196">
        <v>3000</v>
      </c>
      <c r="X131" s="197">
        <f t="shared" si="48"/>
        <v>3000</v>
      </c>
      <c r="Y131"/>
      <c r="Z131"/>
      <c r="AA131"/>
      <c r="AB131"/>
      <c r="AC131" s="66"/>
    </row>
    <row r="132" spans="2:29" s="35" customFormat="1">
      <c r="B132" s="38" t="s">
        <v>3433</v>
      </c>
      <c r="C132" s="36" t="str">
        <f>+C130</f>
        <v>4.1.1.4.01</v>
      </c>
      <c r="D132" s="212" t="s">
        <v>2598</v>
      </c>
      <c r="E132" s="34" t="s">
        <v>663</v>
      </c>
      <c r="F132" s="34"/>
      <c r="G132" s="34" t="s">
        <v>1164</v>
      </c>
      <c r="H132" s="34"/>
      <c r="I132" s="34"/>
      <c r="J132" s="34" t="s">
        <v>402</v>
      </c>
      <c r="K132" s="34" t="str">
        <f>+K2408</f>
        <v>Usado</v>
      </c>
      <c r="L132" s="34">
        <v>1</v>
      </c>
      <c r="M132" s="34"/>
      <c r="N132" s="34"/>
      <c r="O132" s="34" t="str">
        <f>+B2410</f>
        <v>Recepcion</v>
      </c>
      <c r="P132" s="34"/>
      <c r="W132" s="196">
        <v>8700</v>
      </c>
      <c r="X132" s="197">
        <f t="shared" si="48"/>
        <v>8700</v>
      </c>
      <c r="Y132"/>
      <c r="Z132"/>
      <c r="AA132"/>
      <c r="AB132"/>
      <c r="AC132" s="66"/>
    </row>
    <row r="133" spans="2:29" s="35" customFormat="1">
      <c r="B133" s="38" t="s">
        <v>3434</v>
      </c>
      <c r="C133" s="36" t="str">
        <f t="shared" ref="C133" si="50">+C131</f>
        <v>4.1.1.4.01</v>
      </c>
      <c r="D133" s="212" t="s">
        <v>2599</v>
      </c>
      <c r="E133" s="34" t="s">
        <v>1287</v>
      </c>
      <c r="F133" s="34"/>
      <c r="G133" s="34"/>
      <c r="H133" s="34"/>
      <c r="I133" s="34"/>
      <c r="J133" s="34" t="s">
        <v>402</v>
      </c>
      <c r="K133" s="34" t="str">
        <f>+K2407</f>
        <v>Usado</v>
      </c>
      <c r="L133" s="34">
        <v>1</v>
      </c>
      <c r="M133" s="34"/>
      <c r="N133" s="34"/>
      <c r="O133" s="34" t="str">
        <f>+B2410</f>
        <v>Recepcion</v>
      </c>
      <c r="P133" s="34"/>
      <c r="W133" s="196">
        <v>500</v>
      </c>
      <c r="X133" s="197">
        <f t="shared" si="48"/>
        <v>500</v>
      </c>
      <c r="Y133"/>
      <c r="Z133"/>
      <c r="AA133"/>
      <c r="AB133"/>
      <c r="AC133" s="66"/>
    </row>
    <row r="134" spans="2:29" s="35" customFormat="1">
      <c r="B134" s="38" t="s">
        <v>3435</v>
      </c>
      <c r="C134" s="36" t="str">
        <f>+C132</f>
        <v>4.1.1.4.01</v>
      </c>
      <c r="D134" s="212" t="s">
        <v>2600</v>
      </c>
      <c r="E134" s="34" t="s">
        <v>1268</v>
      </c>
      <c r="F134" s="34"/>
      <c r="G134" s="34"/>
      <c r="H134" s="34"/>
      <c r="I134" s="34"/>
      <c r="J134" s="34" t="s">
        <v>937</v>
      </c>
      <c r="K134" s="34" t="str">
        <f>+K132</f>
        <v>Usado</v>
      </c>
      <c r="L134" s="34">
        <f>+L133</f>
        <v>1</v>
      </c>
      <c r="M134" s="34"/>
      <c r="N134" s="34"/>
      <c r="O134" s="34" t="str">
        <f>+B2410</f>
        <v>Recepcion</v>
      </c>
      <c r="P134" s="34"/>
      <c r="W134" s="196">
        <v>1500</v>
      </c>
      <c r="X134" s="197">
        <f t="shared" si="48"/>
        <v>1500</v>
      </c>
      <c r="Y134"/>
      <c r="Z134"/>
      <c r="AA134"/>
      <c r="AB134"/>
      <c r="AC134" s="66"/>
    </row>
    <row r="135" spans="2:29" s="35" customFormat="1">
      <c r="B135" s="38" t="s">
        <v>3436</v>
      </c>
      <c r="C135" s="36" t="str">
        <f t="shared" ref="C135" si="51">+C133</f>
        <v>4.1.1.4.01</v>
      </c>
      <c r="D135" s="212" t="s">
        <v>2601</v>
      </c>
      <c r="E135" s="34" t="s">
        <v>450</v>
      </c>
      <c r="F135" s="34"/>
      <c r="G135" s="34" t="s">
        <v>895</v>
      </c>
      <c r="H135" s="34"/>
      <c r="I135" s="34"/>
      <c r="J135" s="34" t="s">
        <v>937</v>
      </c>
      <c r="K135" s="34" t="str">
        <f>+K134</f>
        <v>Usado</v>
      </c>
      <c r="L135" s="34">
        <v>1</v>
      </c>
      <c r="M135" s="34"/>
      <c r="N135" s="34"/>
      <c r="O135" s="34" t="str">
        <f>+B2410</f>
        <v>Recepcion</v>
      </c>
      <c r="P135" s="34"/>
      <c r="W135" s="196">
        <v>15000</v>
      </c>
      <c r="X135" s="197">
        <f t="shared" si="48"/>
        <v>15000</v>
      </c>
      <c r="Y135"/>
      <c r="Z135"/>
      <c r="AA135"/>
      <c r="AB135"/>
      <c r="AC135" s="66"/>
    </row>
    <row r="136" spans="2:29" s="35" customFormat="1">
      <c r="B136" s="38" t="s">
        <v>3437</v>
      </c>
      <c r="C136" s="36" t="str">
        <f>+C134</f>
        <v>4.1.1.4.01</v>
      </c>
      <c r="D136" s="212" t="s">
        <v>2602</v>
      </c>
      <c r="E136" s="34" t="s">
        <v>403</v>
      </c>
      <c r="F136" s="34"/>
      <c r="G136" s="34" t="s">
        <v>404</v>
      </c>
      <c r="H136" s="34"/>
      <c r="I136" s="34"/>
      <c r="J136" s="34" t="s">
        <v>402</v>
      </c>
      <c r="K136" s="34" t="str">
        <f>+K133</f>
        <v>Usado</v>
      </c>
      <c r="L136" s="34">
        <v>1</v>
      </c>
      <c r="M136" s="34"/>
      <c r="N136" s="34"/>
      <c r="O136" s="34" t="str">
        <f>+B2410</f>
        <v>Recepcion</v>
      </c>
      <c r="P136" s="34"/>
      <c r="W136" s="196">
        <v>1500</v>
      </c>
      <c r="X136" s="197">
        <f t="shared" si="48"/>
        <v>1500</v>
      </c>
      <c r="Y136"/>
      <c r="Z136"/>
      <c r="AA136"/>
      <c r="AB136"/>
      <c r="AC136" s="66"/>
    </row>
    <row r="137" spans="2:29" s="35" customFormat="1">
      <c r="B137" s="38" t="s">
        <v>3438</v>
      </c>
      <c r="C137" s="36" t="str">
        <f t="shared" ref="C137" si="52">+C135</f>
        <v>4.1.1.4.01</v>
      </c>
      <c r="D137" s="212" t="s">
        <v>2603</v>
      </c>
      <c r="E137" s="34" t="str">
        <f>+E77</f>
        <v>Mesas para escritorio azules</v>
      </c>
      <c r="F137" s="34"/>
      <c r="G137" s="34"/>
      <c r="H137" s="34"/>
      <c r="I137" s="34"/>
      <c r="J137" s="34" t="s">
        <v>2559</v>
      </c>
      <c r="K137" s="34" t="str">
        <f>+K133</f>
        <v>Usado</v>
      </c>
      <c r="L137" s="34">
        <v>1</v>
      </c>
      <c r="M137" s="34"/>
      <c r="N137" s="34"/>
      <c r="O137" s="34" t="str">
        <f>+B2410</f>
        <v>Recepcion</v>
      </c>
      <c r="P137" s="34"/>
      <c r="W137" s="196">
        <v>1000</v>
      </c>
      <c r="X137" s="197">
        <f t="shared" si="48"/>
        <v>1000</v>
      </c>
      <c r="Y137"/>
      <c r="Z137"/>
      <c r="AA137"/>
      <c r="AB137"/>
      <c r="AC137" s="66"/>
    </row>
    <row r="138" spans="2:29" s="35" customFormat="1">
      <c r="B138" s="38" t="s">
        <v>3439</v>
      </c>
      <c r="C138" s="36" t="str">
        <f>+C136</f>
        <v>4.1.1.4.01</v>
      </c>
      <c r="D138" s="212" t="s">
        <v>2604</v>
      </c>
      <c r="E138" s="34" t="s">
        <v>824</v>
      </c>
      <c r="F138" s="34"/>
      <c r="G138" s="34"/>
      <c r="H138" s="34"/>
      <c r="I138" s="34"/>
      <c r="J138" s="34" t="s">
        <v>402</v>
      </c>
      <c r="K138" s="34" t="str">
        <f t="shared" ref="K138:K142" si="53">+K134</f>
        <v>Usado</v>
      </c>
      <c r="L138" s="34">
        <f>+L137</f>
        <v>1</v>
      </c>
      <c r="O138" s="34" t="s">
        <v>2595</v>
      </c>
      <c r="P138" s="34"/>
      <c r="W138" s="196"/>
      <c r="X138" s="197"/>
      <c r="Y138"/>
      <c r="Z138"/>
      <c r="AA138"/>
      <c r="AB138"/>
      <c r="AC138" s="66"/>
    </row>
    <row r="139" spans="2:29" s="35" customFormat="1">
      <c r="B139" s="38" t="s">
        <v>3440</v>
      </c>
      <c r="C139" s="36" t="str">
        <f t="shared" ref="C139" si="54">+C137</f>
        <v>4.1.1.4.01</v>
      </c>
      <c r="D139" s="212" t="s">
        <v>2605</v>
      </c>
      <c r="E139" s="34" t="s">
        <v>824</v>
      </c>
      <c r="F139" s="34"/>
      <c r="G139" s="34"/>
      <c r="H139" s="34"/>
      <c r="I139" s="34"/>
      <c r="J139" s="34" t="s">
        <v>402</v>
      </c>
      <c r="K139" s="34" t="str">
        <f t="shared" si="53"/>
        <v>Usado</v>
      </c>
      <c r="L139" s="34">
        <v>1</v>
      </c>
      <c r="O139" s="34" t="s">
        <v>2595</v>
      </c>
      <c r="P139" s="34"/>
      <c r="W139" s="196"/>
      <c r="X139" s="197"/>
      <c r="Y139"/>
      <c r="Z139"/>
      <c r="AA139"/>
      <c r="AB139"/>
      <c r="AC139" s="66"/>
    </row>
    <row r="140" spans="2:29" s="35" customFormat="1">
      <c r="B140" s="38" t="s">
        <v>3441</v>
      </c>
      <c r="C140" s="36" t="str">
        <f>+C138</f>
        <v>4.1.1.4.01</v>
      </c>
      <c r="D140" s="212" t="s">
        <v>2606</v>
      </c>
      <c r="E140" s="34" t="s">
        <v>824</v>
      </c>
      <c r="F140" s="34"/>
      <c r="G140" s="34"/>
      <c r="H140" s="34"/>
      <c r="I140" s="34"/>
      <c r="J140" s="34" t="s">
        <v>402</v>
      </c>
      <c r="K140" s="34" t="str">
        <f t="shared" si="53"/>
        <v>Usado</v>
      </c>
      <c r="L140" s="34">
        <v>1</v>
      </c>
      <c r="O140" s="34" t="s">
        <v>2595</v>
      </c>
      <c r="P140" s="34"/>
      <c r="W140" s="196"/>
      <c r="X140" s="197"/>
      <c r="Y140"/>
      <c r="Z140"/>
      <c r="AA140"/>
      <c r="AB140"/>
      <c r="AC140" s="66"/>
    </row>
    <row r="141" spans="2:29" s="35" customFormat="1">
      <c r="B141" s="38" t="s">
        <v>3442</v>
      </c>
      <c r="C141" s="36" t="str">
        <f t="shared" ref="C141" si="55">+C139</f>
        <v>4.1.1.4.01</v>
      </c>
      <c r="D141" s="212" t="s">
        <v>2607</v>
      </c>
      <c r="E141" s="34" t="s">
        <v>1791</v>
      </c>
      <c r="F141" s="34"/>
      <c r="G141" s="34"/>
      <c r="H141" s="34"/>
      <c r="I141" s="34"/>
      <c r="J141" s="34" t="str">
        <f>+J2619</f>
        <v>BLANCO</v>
      </c>
      <c r="K141" s="34" t="str">
        <f t="shared" si="53"/>
        <v>Usado</v>
      </c>
      <c r="L141" s="34">
        <v>1</v>
      </c>
      <c r="M141" s="34"/>
      <c r="N141" s="34"/>
      <c r="O141" s="34" t="s">
        <v>2647</v>
      </c>
      <c r="P141" s="34"/>
      <c r="W141" s="196">
        <v>5000</v>
      </c>
      <c r="X141" s="197">
        <f t="shared" ref="X141:X165" si="56">+L141*W141</f>
        <v>5000</v>
      </c>
      <c r="Y141"/>
      <c r="Z141"/>
      <c r="AA141"/>
      <c r="AB141"/>
      <c r="AC141" s="66"/>
    </row>
    <row r="142" spans="2:29" s="35" customFormat="1">
      <c r="B142" s="38" t="s">
        <v>3443</v>
      </c>
      <c r="C142" s="36" t="str">
        <f>+C140</f>
        <v>4.1.1.4.01</v>
      </c>
      <c r="D142" s="212" t="s">
        <v>2608</v>
      </c>
      <c r="E142" s="34" t="s">
        <v>1792</v>
      </c>
      <c r="F142" s="34"/>
      <c r="G142" s="34"/>
      <c r="H142" s="34"/>
      <c r="I142" s="34"/>
      <c r="J142" s="34" t="str">
        <f>+J141</f>
        <v>BLANCO</v>
      </c>
      <c r="K142" s="34" t="str">
        <f t="shared" si="53"/>
        <v>Usado</v>
      </c>
      <c r="L142" s="34">
        <v>1</v>
      </c>
      <c r="M142" s="34"/>
      <c r="N142" s="34"/>
      <c r="O142" s="34" t="s">
        <v>2647</v>
      </c>
      <c r="P142" s="34"/>
      <c r="W142" s="196">
        <v>4000</v>
      </c>
      <c r="X142" s="197">
        <f t="shared" si="56"/>
        <v>4000</v>
      </c>
      <c r="Y142"/>
      <c r="Z142"/>
      <c r="AA142"/>
      <c r="AB142"/>
      <c r="AC142" s="66"/>
    </row>
    <row r="143" spans="2:29" s="35" customFormat="1">
      <c r="B143" s="38" t="s">
        <v>3444</v>
      </c>
      <c r="C143" s="36" t="str">
        <f t="shared" ref="C143" si="57">+C141</f>
        <v>4.1.1.4.01</v>
      </c>
      <c r="D143" s="212" t="s">
        <v>2609</v>
      </c>
      <c r="E143" s="34" t="s">
        <v>1793</v>
      </c>
      <c r="F143" s="34"/>
      <c r="G143" s="34"/>
      <c r="H143" s="34"/>
      <c r="I143" s="34"/>
      <c r="J143" s="34" t="s">
        <v>1150</v>
      </c>
      <c r="K143" s="34" t="str">
        <f>+K142</f>
        <v>Usado</v>
      </c>
      <c r="L143" s="34">
        <v>2</v>
      </c>
      <c r="M143" s="34"/>
      <c r="N143" s="34"/>
      <c r="O143" s="34" t="s">
        <v>2647</v>
      </c>
      <c r="P143" s="34"/>
      <c r="W143" s="196">
        <v>1500</v>
      </c>
      <c r="X143" s="197">
        <f t="shared" si="56"/>
        <v>3000</v>
      </c>
      <c r="Y143"/>
      <c r="Z143"/>
      <c r="AA143"/>
      <c r="AB143"/>
      <c r="AC143" s="66"/>
    </row>
    <row r="144" spans="2:29" s="35" customFormat="1">
      <c r="B144" s="38" t="s">
        <v>3445</v>
      </c>
      <c r="C144" s="36" t="str">
        <f>+C142</f>
        <v>4.1.1.4.01</v>
      </c>
      <c r="D144" s="212" t="s">
        <v>2610</v>
      </c>
      <c r="E144" s="34" t="s">
        <v>1704</v>
      </c>
      <c r="F144" s="34" t="str">
        <f>+F2614</f>
        <v>DELL</v>
      </c>
      <c r="G144" s="34"/>
      <c r="H144" s="34"/>
      <c r="I144" s="34"/>
      <c r="J144" s="34" t="str">
        <f>+J2614</f>
        <v>Negro</v>
      </c>
      <c r="K144" s="34" t="str">
        <f>+K143</f>
        <v>Usado</v>
      </c>
      <c r="L144" s="34">
        <v>1</v>
      </c>
      <c r="M144" s="34"/>
      <c r="N144" s="34"/>
      <c r="O144" s="34" t="s">
        <v>2647</v>
      </c>
      <c r="P144" s="34"/>
      <c r="W144" s="196">
        <v>15000</v>
      </c>
      <c r="X144" s="197">
        <f t="shared" si="56"/>
        <v>15000</v>
      </c>
      <c r="Y144"/>
      <c r="Z144"/>
      <c r="AA144"/>
      <c r="AB144"/>
      <c r="AC144" s="66"/>
    </row>
    <row r="145" spans="2:29" s="35" customFormat="1">
      <c r="B145" s="38" t="s">
        <v>3446</v>
      </c>
      <c r="C145" s="36" t="str">
        <f t="shared" ref="C145" si="58">+C143</f>
        <v>4.1.1.4.01</v>
      </c>
      <c r="D145" s="212" t="s">
        <v>2611</v>
      </c>
      <c r="E145" s="34" t="s">
        <v>1794</v>
      </c>
      <c r="F145" s="34"/>
      <c r="G145" s="34"/>
      <c r="H145" s="34"/>
      <c r="I145" s="34"/>
      <c r="J145" s="34" t="s">
        <v>1795</v>
      </c>
      <c r="K145" s="34" t="str">
        <f>+K143</f>
        <v>Usado</v>
      </c>
      <c r="L145" s="34">
        <v>2</v>
      </c>
      <c r="M145" s="34"/>
      <c r="N145" s="34"/>
      <c r="O145" s="34" t="s">
        <v>2647</v>
      </c>
      <c r="P145" s="34"/>
      <c r="W145" s="196">
        <v>1000</v>
      </c>
      <c r="X145" s="197">
        <f t="shared" si="56"/>
        <v>2000</v>
      </c>
      <c r="Y145"/>
      <c r="Z145"/>
      <c r="AA145"/>
      <c r="AB145"/>
      <c r="AC145" s="66"/>
    </row>
    <row r="146" spans="2:29" s="35" customFormat="1">
      <c r="B146" s="38" t="s">
        <v>3447</v>
      </c>
      <c r="C146" s="36" t="str">
        <f>+C144</f>
        <v>4.1.1.4.01</v>
      </c>
      <c r="D146" s="212" t="s">
        <v>2612</v>
      </c>
      <c r="E146" s="34" t="s">
        <v>1799</v>
      </c>
      <c r="F146" s="34"/>
      <c r="G146" s="34"/>
      <c r="H146" s="34"/>
      <c r="I146" s="34"/>
      <c r="J146" s="34" t="s">
        <v>1253</v>
      </c>
      <c r="K146" s="34" t="str">
        <f>+K144</f>
        <v>Usado</v>
      </c>
      <c r="L146" s="34">
        <v>1</v>
      </c>
      <c r="M146" s="34"/>
      <c r="N146" s="34"/>
      <c r="O146" s="34" t="s">
        <v>2647</v>
      </c>
      <c r="P146" s="34"/>
      <c r="W146" s="196">
        <v>3000</v>
      </c>
      <c r="X146" s="197">
        <f t="shared" si="56"/>
        <v>3000</v>
      </c>
      <c r="Y146"/>
      <c r="Z146"/>
      <c r="AA146"/>
      <c r="AB146"/>
      <c r="AC146" s="66"/>
    </row>
    <row r="147" spans="2:29" s="35" customFormat="1">
      <c r="B147" s="38" t="s">
        <v>3448</v>
      </c>
      <c r="C147" s="36" t="str">
        <f t="shared" ref="C147" si="59">+C145</f>
        <v>4.1.1.4.01</v>
      </c>
      <c r="D147" s="212" t="s">
        <v>2613</v>
      </c>
      <c r="E147" s="34" t="s">
        <v>393</v>
      </c>
      <c r="F147" s="34" t="s">
        <v>497</v>
      </c>
      <c r="G147" s="34" t="s">
        <v>1796</v>
      </c>
      <c r="H147" s="34"/>
      <c r="I147" s="34"/>
      <c r="J147" s="34" t="str">
        <f>+J2614</f>
        <v>Negro</v>
      </c>
      <c r="K147" s="34" t="str">
        <f>+K145</f>
        <v>Usado</v>
      </c>
      <c r="L147" s="34">
        <v>1</v>
      </c>
      <c r="M147" s="34"/>
      <c r="N147" s="34"/>
      <c r="O147" s="34" t="s">
        <v>2647</v>
      </c>
      <c r="P147" s="34"/>
      <c r="W147" s="196">
        <v>7500</v>
      </c>
      <c r="X147" s="197">
        <f t="shared" si="56"/>
        <v>7500</v>
      </c>
      <c r="Y147"/>
      <c r="Z147"/>
      <c r="AA147"/>
      <c r="AB147"/>
      <c r="AC147" s="66"/>
    </row>
    <row r="148" spans="2:29" s="35" customFormat="1">
      <c r="B148" s="38" t="s">
        <v>3449</v>
      </c>
      <c r="C148" s="36" t="str">
        <f>+C146</f>
        <v>4.1.1.4.01</v>
      </c>
      <c r="D148" s="212" t="s">
        <v>2614</v>
      </c>
      <c r="E148" s="34" t="s">
        <v>1316</v>
      </c>
      <c r="F148" s="34"/>
      <c r="G148" s="34"/>
      <c r="H148" s="34"/>
      <c r="I148" s="34"/>
      <c r="J148" s="34" t="s">
        <v>1797</v>
      </c>
      <c r="K148" s="34" t="str">
        <f>+K145</f>
        <v>Usado</v>
      </c>
      <c r="L148" s="34">
        <v>1</v>
      </c>
      <c r="M148" s="34"/>
      <c r="N148" s="34"/>
      <c r="O148" s="34" t="s">
        <v>2647</v>
      </c>
      <c r="P148" s="34"/>
      <c r="W148" s="196">
        <v>3500</v>
      </c>
      <c r="X148" s="197">
        <f t="shared" si="56"/>
        <v>3500</v>
      </c>
      <c r="Y148"/>
      <c r="Z148"/>
      <c r="AA148"/>
      <c r="AB148"/>
      <c r="AC148" s="66"/>
    </row>
    <row r="149" spans="2:29" s="35" customFormat="1">
      <c r="B149" s="38" t="s">
        <v>3450</v>
      </c>
      <c r="C149" s="36" t="str">
        <f t="shared" ref="C149" si="60">+C147</f>
        <v>4.1.1.4.01</v>
      </c>
      <c r="D149" s="212" t="s">
        <v>2615</v>
      </c>
      <c r="E149" s="34" t="s">
        <v>1798</v>
      </c>
      <c r="F149" s="34"/>
      <c r="G149" s="34"/>
      <c r="H149" s="34"/>
      <c r="I149" s="34"/>
      <c r="J149" s="34" t="s">
        <v>1134</v>
      </c>
      <c r="K149" s="34" t="str">
        <f>+K145</f>
        <v>Usado</v>
      </c>
      <c r="L149" s="34">
        <v>1</v>
      </c>
      <c r="M149" s="34"/>
      <c r="N149" s="34"/>
      <c r="O149" s="34" t="s">
        <v>2647</v>
      </c>
      <c r="P149" s="34"/>
      <c r="W149" s="196">
        <v>550</v>
      </c>
      <c r="X149" s="197">
        <f t="shared" si="56"/>
        <v>550</v>
      </c>
      <c r="Y149"/>
      <c r="Z149"/>
      <c r="AA149"/>
      <c r="AB149"/>
      <c r="AC149" s="66"/>
    </row>
    <row r="150" spans="2:29" s="35" customFormat="1">
      <c r="B150" s="38" t="s">
        <v>3451</v>
      </c>
      <c r="C150" s="36" t="str">
        <f>+C148</f>
        <v>4.1.1.4.01</v>
      </c>
      <c r="D150" s="212" t="s">
        <v>2616</v>
      </c>
      <c r="E150" s="34" t="s">
        <v>1791</v>
      </c>
      <c r="F150" s="34"/>
      <c r="G150" s="34"/>
      <c r="H150" s="34"/>
      <c r="I150" s="34"/>
      <c r="J150" s="34" t="s">
        <v>1134</v>
      </c>
      <c r="K150" s="34" t="s">
        <v>1665</v>
      </c>
      <c r="L150" s="34">
        <v>1</v>
      </c>
      <c r="M150" s="34"/>
      <c r="N150" s="34"/>
      <c r="O150" s="34" t="s">
        <v>2647</v>
      </c>
      <c r="P150" s="34"/>
      <c r="W150" s="196">
        <v>5000</v>
      </c>
      <c r="X150" s="197">
        <f t="shared" si="56"/>
        <v>5000</v>
      </c>
      <c r="Y150"/>
      <c r="Z150"/>
      <c r="AA150"/>
      <c r="AB150"/>
      <c r="AC150" s="66"/>
    </row>
    <row r="151" spans="2:29" s="35" customFormat="1">
      <c r="B151" s="38" t="s">
        <v>3452</v>
      </c>
      <c r="C151" s="36" t="str">
        <f t="shared" ref="C151" si="61">+C149</f>
        <v>4.1.1.4.01</v>
      </c>
      <c r="D151" s="212" t="s">
        <v>2617</v>
      </c>
      <c r="E151" s="34" t="s">
        <v>1791</v>
      </c>
      <c r="F151" s="34"/>
      <c r="G151" s="34"/>
      <c r="H151" s="34"/>
      <c r="I151" s="34"/>
      <c r="J151" s="34" t="s">
        <v>1134</v>
      </c>
      <c r="K151" s="34" t="s">
        <v>1665</v>
      </c>
      <c r="L151" s="34">
        <v>1</v>
      </c>
      <c r="M151" s="34"/>
      <c r="N151" s="34"/>
      <c r="O151" s="34" t="s">
        <v>2647</v>
      </c>
      <c r="P151" s="34"/>
      <c r="W151" s="196">
        <v>5000</v>
      </c>
      <c r="X151" s="197">
        <f t="shared" si="56"/>
        <v>5000</v>
      </c>
      <c r="Y151"/>
      <c r="Z151"/>
      <c r="AA151"/>
      <c r="AB151"/>
      <c r="AC151" s="66"/>
    </row>
    <row r="152" spans="2:29" s="35" customFormat="1">
      <c r="B152" s="38" t="s">
        <v>3453</v>
      </c>
      <c r="C152" s="36" t="str">
        <f>+C150</f>
        <v>4.1.1.4.01</v>
      </c>
      <c r="D152" s="212" t="s">
        <v>2618</v>
      </c>
      <c r="E152" s="34" t="s">
        <v>1791</v>
      </c>
      <c r="F152" s="34"/>
      <c r="G152" s="34"/>
      <c r="H152" s="34"/>
      <c r="I152" s="34"/>
      <c r="J152" s="34" t="s">
        <v>1134</v>
      </c>
      <c r="K152" s="34" t="s">
        <v>1665</v>
      </c>
      <c r="L152" s="34">
        <v>1</v>
      </c>
      <c r="M152" s="34"/>
      <c r="N152" s="34"/>
      <c r="O152" s="34" t="s">
        <v>2647</v>
      </c>
      <c r="P152" s="34"/>
      <c r="W152" s="196">
        <v>5000</v>
      </c>
      <c r="X152" s="197">
        <f t="shared" si="56"/>
        <v>5000</v>
      </c>
      <c r="Y152"/>
      <c r="Z152"/>
      <c r="AA152"/>
      <c r="AB152"/>
      <c r="AC152" s="66"/>
    </row>
    <row r="153" spans="2:29" s="35" customFormat="1">
      <c r="B153" s="38" t="s">
        <v>3454</v>
      </c>
      <c r="C153" s="36" t="str">
        <f t="shared" ref="C153" si="62">+C151</f>
        <v>4.1.1.4.01</v>
      </c>
      <c r="D153" s="212" t="s">
        <v>2619</v>
      </c>
      <c r="E153" s="34" t="s">
        <v>1791</v>
      </c>
      <c r="F153" s="34"/>
      <c r="G153" s="34"/>
      <c r="H153" s="34"/>
      <c r="I153" s="34"/>
      <c r="J153" s="34" t="s">
        <v>1134</v>
      </c>
      <c r="K153" s="34" t="s">
        <v>1665</v>
      </c>
      <c r="L153" s="34">
        <v>1</v>
      </c>
      <c r="M153" s="34"/>
      <c r="N153" s="34"/>
      <c r="O153" s="34" t="s">
        <v>2647</v>
      </c>
      <c r="P153" s="34"/>
      <c r="W153" s="196">
        <v>5000</v>
      </c>
      <c r="X153" s="197">
        <f t="shared" si="56"/>
        <v>5000</v>
      </c>
      <c r="Y153"/>
      <c r="Z153"/>
      <c r="AA153"/>
      <c r="AB153"/>
      <c r="AC153" s="66"/>
    </row>
    <row r="154" spans="2:29" s="35" customFormat="1">
      <c r="B154" s="38" t="s">
        <v>3455</v>
      </c>
      <c r="C154" s="36" t="str">
        <f>+C152</f>
        <v>4.1.1.4.01</v>
      </c>
      <c r="D154" s="212" t="s">
        <v>2620</v>
      </c>
      <c r="E154" s="34" t="s">
        <v>1791</v>
      </c>
      <c r="F154" s="34"/>
      <c r="G154" s="34"/>
      <c r="H154" s="34"/>
      <c r="I154" s="34"/>
      <c r="J154" s="34" t="s">
        <v>1134</v>
      </c>
      <c r="K154" s="34" t="s">
        <v>1665</v>
      </c>
      <c r="L154" s="34">
        <v>1</v>
      </c>
      <c r="M154" s="34"/>
      <c r="N154" s="34"/>
      <c r="O154" s="34" t="s">
        <v>2647</v>
      </c>
      <c r="P154" s="34"/>
      <c r="W154" s="196">
        <v>5000</v>
      </c>
      <c r="X154" s="197">
        <f t="shared" si="56"/>
        <v>5000</v>
      </c>
      <c r="Y154"/>
      <c r="Z154"/>
      <c r="AA154"/>
      <c r="AB154"/>
      <c r="AC154" s="66"/>
    </row>
    <row r="155" spans="2:29" s="35" customFormat="1">
      <c r="B155" s="38" t="s">
        <v>3456</v>
      </c>
      <c r="C155" s="36" t="str">
        <f t="shared" ref="C155" si="63">+C153</f>
        <v>4.1.1.4.01</v>
      </c>
      <c r="D155" s="212" t="s">
        <v>2621</v>
      </c>
      <c r="E155" s="34" t="s">
        <v>1791</v>
      </c>
      <c r="F155" s="34"/>
      <c r="G155" s="34"/>
      <c r="H155" s="34"/>
      <c r="I155" s="34"/>
      <c r="J155" s="34" t="s">
        <v>1134</v>
      </c>
      <c r="K155" s="34" t="s">
        <v>1665</v>
      </c>
      <c r="L155" s="34">
        <v>1</v>
      </c>
      <c r="M155" s="34"/>
      <c r="N155" s="34"/>
      <c r="O155" s="34" t="s">
        <v>2647</v>
      </c>
      <c r="P155" s="34"/>
      <c r="W155" s="196">
        <v>5000</v>
      </c>
      <c r="X155" s="197">
        <f t="shared" si="56"/>
        <v>5000</v>
      </c>
      <c r="Y155"/>
      <c r="Z155"/>
      <c r="AA155"/>
      <c r="AB155"/>
      <c r="AC155" s="66"/>
    </row>
    <row r="156" spans="2:29" s="35" customFormat="1">
      <c r="B156" s="38" t="s">
        <v>3457</v>
      </c>
      <c r="C156" s="36" t="str">
        <f>+C154</f>
        <v>4.1.1.4.01</v>
      </c>
      <c r="D156" s="212" t="s">
        <v>2622</v>
      </c>
      <c r="E156" s="34" t="s">
        <v>1791</v>
      </c>
      <c r="F156" s="34"/>
      <c r="G156" s="34"/>
      <c r="H156" s="34"/>
      <c r="I156" s="34"/>
      <c r="J156" s="34" t="s">
        <v>1134</v>
      </c>
      <c r="K156" s="34" t="s">
        <v>1665</v>
      </c>
      <c r="L156" s="34">
        <v>1</v>
      </c>
      <c r="M156" s="34"/>
      <c r="N156" s="34"/>
      <c r="O156" s="34" t="s">
        <v>2647</v>
      </c>
      <c r="P156" s="34"/>
      <c r="W156" s="196">
        <v>5000</v>
      </c>
      <c r="X156" s="197">
        <f t="shared" si="56"/>
        <v>5000</v>
      </c>
      <c r="Y156"/>
      <c r="Z156"/>
      <c r="AA156"/>
      <c r="AB156"/>
      <c r="AC156" s="66"/>
    </row>
    <row r="157" spans="2:29" s="35" customFormat="1">
      <c r="B157" s="38" t="s">
        <v>3458</v>
      </c>
      <c r="C157" s="36" t="str">
        <f t="shared" ref="C157" si="64">+C155</f>
        <v>4.1.1.4.01</v>
      </c>
      <c r="D157" s="212" t="s">
        <v>2623</v>
      </c>
      <c r="E157" s="34" t="s">
        <v>1791</v>
      </c>
      <c r="F157" s="34"/>
      <c r="G157" s="34"/>
      <c r="H157" s="34"/>
      <c r="I157" s="34"/>
      <c r="J157" s="34" t="s">
        <v>1134</v>
      </c>
      <c r="K157" s="34" t="s">
        <v>1665</v>
      </c>
      <c r="L157" s="34">
        <v>1</v>
      </c>
      <c r="M157" s="34"/>
      <c r="N157" s="34"/>
      <c r="O157" s="34" t="s">
        <v>2647</v>
      </c>
      <c r="P157" s="34"/>
      <c r="W157" s="196">
        <v>5000</v>
      </c>
      <c r="X157" s="197">
        <f t="shared" si="56"/>
        <v>5000</v>
      </c>
      <c r="Y157"/>
      <c r="Z157"/>
      <c r="AA157"/>
      <c r="AB157"/>
      <c r="AC157" s="66"/>
    </row>
    <row r="158" spans="2:29" s="35" customFormat="1">
      <c r="B158" s="38" t="s">
        <v>3459</v>
      </c>
      <c r="C158" s="36" t="str">
        <f>+C156</f>
        <v>4.1.1.4.01</v>
      </c>
      <c r="D158" s="212" t="s">
        <v>2624</v>
      </c>
      <c r="E158" s="34" t="s">
        <v>1791</v>
      </c>
      <c r="F158" s="34"/>
      <c r="G158" s="34"/>
      <c r="H158" s="34"/>
      <c r="I158" s="34"/>
      <c r="J158" s="34" t="s">
        <v>1134</v>
      </c>
      <c r="K158" s="34" t="s">
        <v>1665</v>
      </c>
      <c r="L158" s="34">
        <v>1</v>
      </c>
      <c r="M158" s="34"/>
      <c r="N158" s="34"/>
      <c r="O158" s="34" t="s">
        <v>2647</v>
      </c>
      <c r="P158" s="34"/>
      <c r="W158" s="196">
        <v>5000</v>
      </c>
      <c r="X158" s="197">
        <f t="shared" si="56"/>
        <v>5000</v>
      </c>
      <c r="Y158"/>
      <c r="Z158"/>
      <c r="AA158"/>
      <c r="AB158"/>
      <c r="AC158" s="66"/>
    </row>
    <row r="159" spans="2:29" s="35" customFormat="1">
      <c r="B159" s="38" t="s">
        <v>3460</v>
      </c>
      <c r="C159" s="36" t="str">
        <f t="shared" ref="C159" si="65">+C157</f>
        <v>4.1.1.4.01</v>
      </c>
      <c r="D159" s="212" t="s">
        <v>2625</v>
      </c>
      <c r="E159" s="34" t="s">
        <v>1791</v>
      </c>
      <c r="F159" s="34"/>
      <c r="G159" s="34"/>
      <c r="H159" s="34"/>
      <c r="I159" s="34"/>
      <c r="J159" s="34" t="s">
        <v>1134</v>
      </c>
      <c r="K159" s="34" t="s">
        <v>1665</v>
      </c>
      <c r="L159" s="34">
        <v>1</v>
      </c>
      <c r="M159" s="34"/>
      <c r="N159" s="34"/>
      <c r="O159" s="34" t="s">
        <v>2647</v>
      </c>
      <c r="P159" s="34"/>
      <c r="W159" s="196">
        <v>5000</v>
      </c>
      <c r="X159" s="197">
        <f t="shared" si="56"/>
        <v>5000</v>
      </c>
      <c r="Y159"/>
      <c r="Z159"/>
      <c r="AA159"/>
      <c r="AB159"/>
      <c r="AC159" s="66"/>
    </row>
    <row r="160" spans="2:29" s="35" customFormat="1">
      <c r="B160" s="38" t="s">
        <v>3461</v>
      </c>
      <c r="C160" s="36" t="str">
        <f>+C158</f>
        <v>4.1.1.4.01</v>
      </c>
      <c r="D160" s="212" t="s">
        <v>2626</v>
      </c>
      <c r="E160" s="34" t="s">
        <v>1791</v>
      </c>
      <c r="F160" s="34"/>
      <c r="G160" s="34"/>
      <c r="H160" s="34"/>
      <c r="I160" s="34"/>
      <c r="J160" s="34" t="s">
        <v>1134</v>
      </c>
      <c r="K160" s="34" t="s">
        <v>1665</v>
      </c>
      <c r="L160" s="34">
        <v>1</v>
      </c>
      <c r="M160" s="34"/>
      <c r="N160" s="34"/>
      <c r="O160" s="34" t="s">
        <v>2647</v>
      </c>
      <c r="P160" s="34"/>
      <c r="W160" s="196">
        <v>5000</v>
      </c>
      <c r="X160" s="197">
        <f t="shared" si="56"/>
        <v>5000</v>
      </c>
      <c r="Y160"/>
      <c r="Z160"/>
      <c r="AA160"/>
      <c r="AB160"/>
      <c r="AC160" s="66"/>
    </row>
    <row r="161" spans="2:29" s="35" customFormat="1">
      <c r="B161" s="38" t="s">
        <v>3462</v>
      </c>
      <c r="C161" s="36" t="str">
        <f t="shared" ref="C161" si="66">+C159</f>
        <v>4.1.1.4.01</v>
      </c>
      <c r="D161" s="212" t="s">
        <v>2627</v>
      </c>
      <c r="E161" s="34" t="s">
        <v>1791</v>
      </c>
      <c r="F161" s="34"/>
      <c r="G161" s="34"/>
      <c r="H161" s="34"/>
      <c r="I161" s="34"/>
      <c r="J161" s="34" t="s">
        <v>1134</v>
      </c>
      <c r="K161" s="34" t="s">
        <v>1665</v>
      </c>
      <c r="L161" s="34">
        <v>1</v>
      </c>
      <c r="M161" s="34"/>
      <c r="N161" s="34"/>
      <c r="O161" s="34" t="s">
        <v>2647</v>
      </c>
      <c r="P161" s="34"/>
      <c r="W161" s="196">
        <v>5000</v>
      </c>
      <c r="X161" s="197">
        <f t="shared" si="56"/>
        <v>5000</v>
      </c>
      <c r="Y161"/>
      <c r="Z161"/>
      <c r="AA161"/>
      <c r="AB161"/>
      <c r="AC161" s="66"/>
    </row>
    <row r="162" spans="2:29" s="35" customFormat="1">
      <c r="B162" s="38" t="s">
        <v>3463</v>
      </c>
      <c r="C162" s="36" t="str">
        <f>+C160</f>
        <v>4.1.1.4.01</v>
      </c>
      <c r="D162" s="212" t="s">
        <v>2628</v>
      </c>
      <c r="E162" s="34" t="s">
        <v>1791</v>
      </c>
      <c r="F162" s="34"/>
      <c r="G162" s="34"/>
      <c r="H162" s="34"/>
      <c r="I162" s="34"/>
      <c r="J162" s="34" t="s">
        <v>1134</v>
      </c>
      <c r="K162" s="34" t="s">
        <v>1665</v>
      </c>
      <c r="L162" s="34">
        <v>1</v>
      </c>
      <c r="M162" s="34"/>
      <c r="N162" s="34"/>
      <c r="O162" s="34" t="s">
        <v>2647</v>
      </c>
      <c r="P162" s="34"/>
      <c r="W162" s="196">
        <v>5000</v>
      </c>
      <c r="X162" s="197">
        <f t="shared" si="56"/>
        <v>5000</v>
      </c>
      <c r="Y162"/>
      <c r="Z162"/>
      <c r="AA162"/>
      <c r="AB162"/>
      <c r="AC162" s="66"/>
    </row>
    <row r="163" spans="2:29" s="35" customFormat="1">
      <c r="B163" s="38" t="s">
        <v>3464</v>
      </c>
      <c r="C163" s="36" t="str">
        <f t="shared" ref="C163" si="67">+C161</f>
        <v>4.1.1.4.01</v>
      </c>
      <c r="D163" s="212" t="s">
        <v>2629</v>
      </c>
      <c r="E163" s="34" t="s">
        <v>1791</v>
      </c>
      <c r="F163" s="34"/>
      <c r="G163" s="34"/>
      <c r="H163" s="34"/>
      <c r="I163" s="34"/>
      <c r="J163" s="34" t="s">
        <v>1134</v>
      </c>
      <c r="K163" s="34" t="s">
        <v>1665</v>
      </c>
      <c r="L163" s="34">
        <v>1</v>
      </c>
      <c r="M163" s="34"/>
      <c r="N163" s="34"/>
      <c r="O163" s="34" t="s">
        <v>2647</v>
      </c>
      <c r="P163" s="34"/>
      <c r="W163" s="196">
        <v>5000</v>
      </c>
      <c r="X163" s="197">
        <f t="shared" si="56"/>
        <v>5000</v>
      </c>
      <c r="Y163"/>
      <c r="Z163"/>
      <c r="AA163"/>
      <c r="AB163"/>
      <c r="AC163" s="66"/>
    </row>
    <row r="164" spans="2:29" s="35" customFormat="1">
      <c r="B164" s="38" t="s">
        <v>3465</v>
      </c>
      <c r="C164" s="36" t="str">
        <f>+C162</f>
        <v>4.1.1.4.01</v>
      </c>
      <c r="D164" s="212" t="s">
        <v>2630</v>
      </c>
      <c r="E164" s="34" t="s">
        <v>1791</v>
      </c>
      <c r="F164" s="34"/>
      <c r="G164" s="34"/>
      <c r="H164" s="34"/>
      <c r="I164" s="34"/>
      <c r="J164" s="34" t="s">
        <v>1134</v>
      </c>
      <c r="K164" s="34" t="s">
        <v>1665</v>
      </c>
      <c r="L164" s="34">
        <v>1</v>
      </c>
      <c r="M164" s="34"/>
      <c r="N164" s="34"/>
      <c r="O164" s="34" t="s">
        <v>2647</v>
      </c>
      <c r="P164" s="34"/>
      <c r="W164" s="196">
        <v>5000</v>
      </c>
      <c r="X164" s="197">
        <f t="shared" si="56"/>
        <v>5000</v>
      </c>
      <c r="Y164"/>
      <c r="Z164"/>
      <c r="AA164"/>
      <c r="AB164"/>
      <c r="AC164" s="66"/>
    </row>
    <row r="165" spans="2:29" s="35" customFormat="1">
      <c r="B165" s="38" t="s">
        <v>3466</v>
      </c>
      <c r="C165" s="36" t="str">
        <f t="shared" ref="C165" si="68">+C163</f>
        <v>4.1.1.4.01</v>
      </c>
      <c r="D165" s="212" t="s">
        <v>2631</v>
      </c>
      <c r="E165" s="34" t="s">
        <v>1791</v>
      </c>
      <c r="F165" s="34"/>
      <c r="G165" s="34"/>
      <c r="H165" s="34"/>
      <c r="I165" s="34"/>
      <c r="J165" s="34" t="s">
        <v>1134</v>
      </c>
      <c r="K165" s="34" t="s">
        <v>1665</v>
      </c>
      <c r="L165" s="34">
        <v>1</v>
      </c>
      <c r="M165" s="34"/>
      <c r="N165" s="34"/>
      <c r="O165" s="34" t="s">
        <v>2647</v>
      </c>
      <c r="P165" s="34"/>
      <c r="W165" s="196">
        <v>5000</v>
      </c>
      <c r="X165" s="197">
        <f t="shared" si="56"/>
        <v>5000</v>
      </c>
      <c r="Y165"/>
      <c r="Z165"/>
      <c r="AA165"/>
      <c r="AB165"/>
      <c r="AC165" s="66"/>
    </row>
    <row r="166" spans="2:29" s="35" customFormat="1">
      <c r="B166" s="38" t="s">
        <v>3467</v>
      </c>
      <c r="C166" s="36" t="str">
        <f>+C164</f>
        <v>4.1.1.4.01</v>
      </c>
      <c r="D166" s="212" t="s">
        <v>2632</v>
      </c>
      <c r="E166" s="34" t="s">
        <v>2558</v>
      </c>
      <c r="F166" s="34" t="s">
        <v>895</v>
      </c>
      <c r="G166" s="34"/>
      <c r="H166" s="34"/>
      <c r="I166" s="34"/>
      <c r="J166" s="34" t="s">
        <v>402</v>
      </c>
      <c r="K166" s="34" t="s">
        <v>1665</v>
      </c>
      <c r="L166" s="34">
        <v>1</v>
      </c>
      <c r="O166" s="34" t="s">
        <v>2647</v>
      </c>
      <c r="P166" s="34"/>
      <c r="W166" s="196"/>
      <c r="X166" s="197"/>
      <c r="Y166"/>
      <c r="Z166"/>
      <c r="AA166"/>
      <c r="AB166"/>
      <c r="AC166" s="66"/>
    </row>
    <row r="167" spans="2:29" s="35" customFormat="1">
      <c r="B167" s="38" t="s">
        <v>3468</v>
      </c>
      <c r="C167" s="36" t="str">
        <f t="shared" ref="C167" si="69">+C165</f>
        <v>4.1.1.4.01</v>
      </c>
      <c r="D167" s="212" t="s">
        <v>2633</v>
      </c>
      <c r="E167" s="34" t="s">
        <v>896</v>
      </c>
      <c r="F167" s="34" t="s">
        <v>895</v>
      </c>
      <c r="G167" s="34"/>
      <c r="H167" s="34"/>
      <c r="I167" s="34"/>
      <c r="J167" s="34" t="s">
        <v>402</v>
      </c>
      <c r="K167" s="34" t="s">
        <v>1665</v>
      </c>
      <c r="L167" s="34">
        <v>1</v>
      </c>
      <c r="O167" s="34" t="s">
        <v>2647</v>
      </c>
      <c r="P167" s="34"/>
      <c r="W167" s="196"/>
      <c r="X167" s="197"/>
      <c r="Y167"/>
      <c r="Z167"/>
      <c r="AA167"/>
      <c r="AB167"/>
      <c r="AC167" s="66"/>
    </row>
    <row r="168" spans="2:29" s="35" customFormat="1">
      <c r="B168" s="38" t="s">
        <v>3469</v>
      </c>
      <c r="C168" s="36" t="str">
        <f>+C166</f>
        <v>4.1.1.4.01</v>
      </c>
      <c r="D168" s="212" t="s">
        <v>2634</v>
      </c>
      <c r="E168" s="34" t="s">
        <v>1791</v>
      </c>
      <c r="F168" s="34"/>
      <c r="G168" s="34"/>
      <c r="H168" s="34"/>
      <c r="I168" s="34"/>
      <c r="J168" s="34" t="s">
        <v>1134</v>
      </c>
      <c r="K168" s="34" t="s">
        <v>1665</v>
      </c>
      <c r="L168" s="34">
        <v>1</v>
      </c>
      <c r="M168" s="34"/>
      <c r="N168" s="34"/>
      <c r="O168" s="34" t="s">
        <v>2647</v>
      </c>
      <c r="P168" s="34"/>
      <c r="W168" s="196">
        <v>5000</v>
      </c>
      <c r="X168" s="197">
        <f t="shared" ref="X168:X199" si="70">+L168*W168</f>
        <v>5000</v>
      </c>
      <c r="Y168"/>
      <c r="Z168"/>
      <c r="AA168"/>
      <c r="AB168"/>
      <c r="AC168" s="66"/>
    </row>
    <row r="169" spans="2:29" s="35" customFormat="1">
      <c r="B169" s="38" t="s">
        <v>3470</v>
      </c>
      <c r="C169" s="36" t="str">
        <f t="shared" ref="C169" si="71">+C167</f>
        <v>4.1.1.4.01</v>
      </c>
      <c r="D169" s="212" t="s">
        <v>2635</v>
      </c>
      <c r="E169" s="34" t="s">
        <v>1791</v>
      </c>
      <c r="F169" s="34"/>
      <c r="G169" s="34"/>
      <c r="H169" s="34"/>
      <c r="I169" s="34"/>
      <c r="J169" s="34" t="s">
        <v>1134</v>
      </c>
      <c r="K169" s="34" t="s">
        <v>1665</v>
      </c>
      <c r="L169" s="34">
        <v>1</v>
      </c>
      <c r="M169" s="34"/>
      <c r="N169" s="34"/>
      <c r="O169" s="34" t="s">
        <v>2647</v>
      </c>
      <c r="P169" s="34"/>
      <c r="W169" s="196">
        <v>5000</v>
      </c>
      <c r="X169" s="197">
        <f t="shared" si="70"/>
        <v>5000</v>
      </c>
      <c r="Y169"/>
      <c r="Z169"/>
      <c r="AA169"/>
      <c r="AB169"/>
      <c r="AC169" s="66"/>
    </row>
    <row r="170" spans="2:29" s="35" customFormat="1">
      <c r="B170" s="38" t="s">
        <v>3471</v>
      </c>
      <c r="C170" s="36" t="str">
        <f>+C168</f>
        <v>4.1.1.4.01</v>
      </c>
      <c r="D170" s="212" t="s">
        <v>2636</v>
      </c>
      <c r="E170" s="34" t="s">
        <v>1791</v>
      </c>
      <c r="F170" s="34"/>
      <c r="G170" s="34"/>
      <c r="H170" s="34"/>
      <c r="I170" s="34"/>
      <c r="J170" s="34" t="s">
        <v>1134</v>
      </c>
      <c r="K170" s="34" t="s">
        <v>1665</v>
      </c>
      <c r="L170" s="34">
        <v>1</v>
      </c>
      <c r="M170" s="34"/>
      <c r="N170" s="34"/>
      <c r="O170" s="34" t="s">
        <v>2647</v>
      </c>
      <c r="P170" s="34"/>
      <c r="W170" s="196">
        <v>5000</v>
      </c>
      <c r="X170" s="197">
        <f t="shared" si="70"/>
        <v>5000</v>
      </c>
      <c r="Y170"/>
      <c r="Z170"/>
      <c r="AA170"/>
      <c r="AB170"/>
      <c r="AC170" s="66"/>
    </row>
    <row r="171" spans="2:29" s="35" customFormat="1">
      <c r="B171" s="38" t="s">
        <v>3472</v>
      </c>
      <c r="C171" s="36" t="str">
        <f t="shared" ref="C171" si="72">+C169</f>
        <v>4.1.1.4.01</v>
      </c>
      <c r="D171" s="212" t="s">
        <v>2637</v>
      </c>
      <c r="E171" s="34" t="s">
        <v>1791</v>
      </c>
      <c r="F171" s="34"/>
      <c r="G171" s="34"/>
      <c r="H171" s="34"/>
      <c r="I171" s="34"/>
      <c r="J171" s="34" t="s">
        <v>1134</v>
      </c>
      <c r="K171" s="34" t="s">
        <v>1665</v>
      </c>
      <c r="L171" s="34">
        <v>1</v>
      </c>
      <c r="M171" s="34"/>
      <c r="N171" s="34"/>
      <c r="O171" s="34" t="s">
        <v>2647</v>
      </c>
      <c r="P171" s="34"/>
      <c r="W171" s="196">
        <v>5000</v>
      </c>
      <c r="X171" s="197">
        <f t="shared" si="70"/>
        <v>5000</v>
      </c>
      <c r="Y171"/>
      <c r="Z171"/>
      <c r="AA171"/>
      <c r="AB171"/>
      <c r="AC171" s="66"/>
    </row>
    <row r="172" spans="2:29" s="35" customFormat="1">
      <c r="B172" s="38" t="s">
        <v>3473</v>
      </c>
      <c r="C172" s="36" t="str">
        <f>+C170</f>
        <v>4.1.1.4.01</v>
      </c>
      <c r="D172" s="212" t="s">
        <v>2638</v>
      </c>
      <c r="E172" s="34" t="s">
        <v>1791</v>
      </c>
      <c r="F172" s="34"/>
      <c r="G172" s="34"/>
      <c r="H172" s="34"/>
      <c r="I172" s="34"/>
      <c r="J172" s="34" t="s">
        <v>1134</v>
      </c>
      <c r="K172" s="34" t="s">
        <v>1665</v>
      </c>
      <c r="L172" s="34">
        <v>1</v>
      </c>
      <c r="M172" s="34"/>
      <c r="N172" s="34"/>
      <c r="O172" s="34" t="s">
        <v>2647</v>
      </c>
      <c r="P172" s="34"/>
      <c r="W172" s="196">
        <v>5000</v>
      </c>
      <c r="X172" s="197">
        <f t="shared" si="70"/>
        <v>5000</v>
      </c>
      <c r="Y172"/>
      <c r="Z172"/>
      <c r="AA172"/>
      <c r="AB172"/>
      <c r="AC172" s="66"/>
    </row>
    <row r="173" spans="2:29" s="35" customFormat="1">
      <c r="B173" s="38" t="s">
        <v>3474</v>
      </c>
      <c r="C173" s="36" t="str">
        <f t="shared" ref="C173" si="73">+C171</f>
        <v>4.1.1.4.01</v>
      </c>
      <c r="D173" s="212" t="s">
        <v>2639</v>
      </c>
      <c r="E173" s="34" t="s">
        <v>1791</v>
      </c>
      <c r="F173" s="34"/>
      <c r="G173" s="34"/>
      <c r="H173" s="34"/>
      <c r="I173" s="34"/>
      <c r="J173" s="34" t="s">
        <v>1134</v>
      </c>
      <c r="K173" s="34" t="s">
        <v>1665</v>
      </c>
      <c r="L173" s="34">
        <v>1</v>
      </c>
      <c r="M173" s="34"/>
      <c r="N173" s="34"/>
      <c r="O173" s="34" t="s">
        <v>2647</v>
      </c>
      <c r="P173" s="34"/>
      <c r="W173" s="196">
        <v>5000</v>
      </c>
      <c r="X173" s="197">
        <f t="shared" si="70"/>
        <v>5000</v>
      </c>
      <c r="Y173"/>
      <c r="Z173"/>
      <c r="AA173"/>
      <c r="AB173"/>
      <c r="AC173" s="66"/>
    </row>
    <row r="174" spans="2:29" s="35" customFormat="1">
      <c r="B174" s="38" t="s">
        <v>3475</v>
      </c>
      <c r="C174" s="36" t="str">
        <f>+C172</f>
        <v>4.1.1.4.01</v>
      </c>
      <c r="D174" s="212" t="s">
        <v>2640</v>
      </c>
      <c r="E174" s="34" t="s">
        <v>1791</v>
      </c>
      <c r="F174" s="34"/>
      <c r="G174" s="34"/>
      <c r="H174" s="34"/>
      <c r="I174" s="34"/>
      <c r="J174" s="34" t="s">
        <v>1134</v>
      </c>
      <c r="K174" s="34" t="s">
        <v>1665</v>
      </c>
      <c r="L174" s="34">
        <v>1</v>
      </c>
      <c r="M174" s="34"/>
      <c r="N174" s="34"/>
      <c r="O174" s="34" t="s">
        <v>2647</v>
      </c>
      <c r="P174" s="34"/>
      <c r="W174" s="196">
        <v>5000</v>
      </c>
      <c r="X174" s="197">
        <f t="shared" si="70"/>
        <v>5000</v>
      </c>
      <c r="Y174"/>
      <c r="Z174"/>
      <c r="AA174"/>
      <c r="AB174"/>
      <c r="AC174" s="66"/>
    </row>
    <row r="175" spans="2:29" s="35" customFormat="1">
      <c r="B175" s="38" t="s">
        <v>3476</v>
      </c>
      <c r="C175" s="36" t="str">
        <f t="shared" ref="C175" si="74">+C173</f>
        <v>4.1.1.4.01</v>
      </c>
      <c r="D175" s="212" t="s">
        <v>2641</v>
      </c>
      <c r="E175" s="34" t="s">
        <v>1791</v>
      </c>
      <c r="F175" s="34"/>
      <c r="G175" s="34"/>
      <c r="H175" s="34"/>
      <c r="I175" s="34"/>
      <c r="J175" s="34" t="s">
        <v>1134</v>
      </c>
      <c r="K175" s="34" t="s">
        <v>1665</v>
      </c>
      <c r="L175" s="34">
        <v>1</v>
      </c>
      <c r="M175" s="34"/>
      <c r="N175" s="34"/>
      <c r="O175" s="34" t="s">
        <v>2647</v>
      </c>
      <c r="P175" s="34"/>
      <c r="W175" s="196">
        <v>5000</v>
      </c>
      <c r="X175" s="197">
        <f t="shared" si="70"/>
        <v>5000</v>
      </c>
      <c r="Y175"/>
      <c r="Z175"/>
      <c r="AA175"/>
      <c r="AB175"/>
      <c r="AC175" s="66"/>
    </row>
    <row r="176" spans="2:29" s="35" customFormat="1">
      <c r="B176" s="38" t="s">
        <v>3477</v>
      </c>
      <c r="C176" s="36" t="str">
        <f>+C174</f>
        <v>4.1.1.4.01</v>
      </c>
      <c r="D176" s="212" t="s">
        <v>2642</v>
      </c>
      <c r="E176" s="34" t="s">
        <v>1791</v>
      </c>
      <c r="F176" s="34"/>
      <c r="G176" s="34"/>
      <c r="H176" s="34"/>
      <c r="I176" s="34"/>
      <c r="J176" s="34" t="s">
        <v>1134</v>
      </c>
      <c r="K176" s="34" t="s">
        <v>1665</v>
      </c>
      <c r="L176" s="34">
        <v>1</v>
      </c>
      <c r="M176" s="34"/>
      <c r="N176" s="34"/>
      <c r="O176" s="34" t="s">
        <v>2647</v>
      </c>
      <c r="P176" s="34"/>
      <c r="W176" s="196">
        <v>5000</v>
      </c>
      <c r="X176" s="197">
        <f t="shared" si="70"/>
        <v>5000</v>
      </c>
      <c r="Y176"/>
      <c r="Z176"/>
      <c r="AA176"/>
      <c r="AB176"/>
      <c r="AC176" s="66"/>
    </row>
    <row r="177" spans="2:29" s="35" customFormat="1">
      <c r="B177" s="38" t="s">
        <v>3478</v>
      </c>
      <c r="C177" s="36" t="str">
        <f t="shared" ref="C177" si="75">+C175</f>
        <v>4.1.1.4.01</v>
      </c>
      <c r="D177" s="212" t="s">
        <v>2643</v>
      </c>
      <c r="E177" s="34" t="s">
        <v>1791</v>
      </c>
      <c r="F177" s="34"/>
      <c r="G177" s="34"/>
      <c r="H177" s="34"/>
      <c r="I177" s="34"/>
      <c r="J177" s="34" t="s">
        <v>1134</v>
      </c>
      <c r="K177" s="34" t="s">
        <v>1665</v>
      </c>
      <c r="L177" s="34">
        <v>1</v>
      </c>
      <c r="M177" s="34"/>
      <c r="N177" s="34"/>
      <c r="O177" s="34" t="s">
        <v>2647</v>
      </c>
      <c r="P177" s="34"/>
      <c r="W177" s="196">
        <v>5000</v>
      </c>
      <c r="X177" s="197">
        <f t="shared" si="70"/>
        <v>5000</v>
      </c>
      <c r="Y177"/>
      <c r="Z177"/>
      <c r="AA177"/>
      <c r="AB177"/>
      <c r="AC177" s="66"/>
    </row>
    <row r="178" spans="2:29" s="35" customFormat="1">
      <c r="B178" s="38" t="s">
        <v>3479</v>
      </c>
      <c r="C178" s="36" t="str">
        <f>+C176</f>
        <v>4.1.1.4.01</v>
      </c>
      <c r="D178" s="212" t="s">
        <v>2644</v>
      </c>
      <c r="E178" s="34" t="s">
        <v>1791</v>
      </c>
      <c r="F178" s="34"/>
      <c r="G178" s="34"/>
      <c r="H178" s="34"/>
      <c r="I178" s="34"/>
      <c r="J178" s="34" t="s">
        <v>1134</v>
      </c>
      <c r="K178" s="34" t="s">
        <v>1665</v>
      </c>
      <c r="L178" s="34">
        <v>1</v>
      </c>
      <c r="M178" s="34"/>
      <c r="N178" s="34"/>
      <c r="O178" s="34" t="s">
        <v>2647</v>
      </c>
      <c r="P178" s="34"/>
      <c r="W178" s="196">
        <v>5000</v>
      </c>
      <c r="X178" s="197">
        <f t="shared" si="70"/>
        <v>5000</v>
      </c>
      <c r="Y178"/>
      <c r="Z178"/>
      <c r="AA178"/>
      <c r="AB178"/>
      <c r="AC178" s="66"/>
    </row>
    <row r="179" spans="2:29" s="35" customFormat="1">
      <c r="B179" s="38" t="s">
        <v>3480</v>
      </c>
      <c r="C179" s="36" t="str">
        <f t="shared" ref="C179" si="76">+C177</f>
        <v>4.1.1.4.01</v>
      </c>
      <c r="D179" s="212" t="s">
        <v>2645</v>
      </c>
      <c r="E179" s="34" t="s">
        <v>1791</v>
      </c>
      <c r="F179" s="34"/>
      <c r="G179" s="34"/>
      <c r="H179" s="34"/>
      <c r="I179" s="34"/>
      <c r="J179" s="34" t="s">
        <v>1134</v>
      </c>
      <c r="K179" s="34" t="s">
        <v>1665</v>
      </c>
      <c r="L179" s="34">
        <v>1</v>
      </c>
      <c r="M179" s="34"/>
      <c r="N179" s="34"/>
      <c r="O179" s="34" t="s">
        <v>2647</v>
      </c>
      <c r="P179" s="34"/>
      <c r="W179" s="196">
        <v>5000</v>
      </c>
      <c r="X179" s="197">
        <f t="shared" si="70"/>
        <v>5000</v>
      </c>
      <c r="Y179"/>
      <c r="Z179"/>
      <c r="AA179"/>
      <c r="AB179"/>
      <c r="AC179" s="66"/>
    </row>
    <row r="180" spans="2:29" s="35" customFormat="1">
      <c r="B180" s="38" t="s">
        <v>3481</v>
      </c>
      <c r="C180" s="36" t="str">
        <f>+C178</f>
        <v>4.1.1.4.01</v>
      </c>
      <c r="D180" s="212" t="s">
        <v>2646</v>
      </c>
      <c r="E180" s="34" t="s">
        <v>1791</v>
      </c>
      <c r="F180" s="34"/>
      <c r="G180" s="34"/>
      <c r="H180" s="34"/>
      <c r="I180" s="34"/>
      <c r="J180" s="34" t="s">
        <v>1134</v>
      </c>
      <c r="K180" s="34" t="s">
        <v>1665</v>
      </c>
      <c r="L180" s="34">
        <v>1</v>
      </c>
      <c r="M180" s="34"/>
      <c r="N180" s="34"/>
      <c r="O180" s="34" t="s">
        <v>2647</v>
      </c>
      <c r="P180" s="34"/>
      <c r="W180" s="196">
        <v>5000</v>
      </c>
      <c r="X180" s="197">
        <f t="shared" si="70"/>
        <v>5000</v>
      </c>
      <c r="Y180"/>
      <c r="Z180"/>
      <c r="AA180"/>
      <c r="AB180"/>
      <c r="AC180" s="66"/>
    </row>
    <row r="181" spans="2:29" s="35" customFormat="1">
      <c r="B181" s="38" t="s">
        <v>3482</v>
      </c>
      <c r="C181" s="36" t="str">
        <f t="shared" ref="C181" si="77">+C179</f>
        <v>4.1.1.4.01</v>
      </c>
      <c r="D181" s="212" t="s">
        <v>2648</v>
      </c>
      <c r="E181" s="34" t="s">
        <v>1791</v>
      </c>
      <c r="F181" s="34"/>
      <c r="G181" s="34"/>
      <c r="H181" s="34"/>
      <c r="I181" s="34"/>
      <c r="J181" s="34" t="s">
        <v>1134</v>
      </c>
      <c r="K181" s="34" t="s">
        <v>1665</v>
      </c>
      <c r="L181" s="34">
        <v>1</v>
      </c>
      <c r="M181" s="34"/>
      <c r="N181" s="34"/>
      <c r="O181" s="34" t="s">
        <v>2744</v>
      </c>
      <c r="P181" s="34"/>
      <c r="W181" s="196">
        <v>5000</v>
      </c>
      <c r="X181" s="197">
        <f t="shared" si="70"/>
        <v>5000</v>
      </c>
      <c r="Y181"/>
      <c r="Z181"/>
      <c r="AA181"/>
      <c r="AB181"/>
      <c r="AC181" s="66"/>
    </row>
    <row r="182" spans="2:29" s="35" customFormat="1">
      <c r="B182" s="38" t="s">
        <v>3483</v>
      </c>
      <c r="C182" s="36" t="str">
        <f>+C180</f>
        <v>4.1.1.4.01</v>
      </c>
      <c r="D182" s="212" t="s">
        <v>2649</v>
      </c>
      <c r="E182" s="34" t="s">
        <v>1791</v>
      </c>
      <c r="F182" s="34"/>
      <c r="G182" s="34"/>
      <c r="H182" s="34"/>
      <c r="I182" s="34"/>
      <c r="J182" s="34" t="s">
        <v>1134</v>
      </c>
      <c r="K182" s="34" t="s">
        <v>1665</v>
      </c>
      <c r="L182" s="34">
        <v>1</v>
      </c>
      <c r="M182" s="34"/>
      <c r="N182" s="34"/>
      <c r="O182" s="34" t="s">
        <v>2744</v>
      </c>
      <c r="P182" s="34"/>
      <c r="W182" s="196">
        <v>5000</v>
      </c>
      <c r="X182" s="197">
        <f t="shared" si="70"/>
        <v>5000</v>
      </c>
      <c r="Y182"/>
      <c r="Z182"/>
      <c r="AA182"/>
      <c r="AB182"/>
      <c r="AC182" s="66"/>
    </row>
    <row r="183" spans="2:29" s="35" customFormat="1">
      <c r="B183" s="38" t="s">
        <v>3484</v>
      </c>
      <c r="C183" s="36" t="str">
        <f t="shared" ref="C183" si="78">+C181</f>
        <v>4.1.1.4.01</v>
      </c>
      <c r="D183" s="212" t="s">
        <v>2650</v>
      </c>
      <c r="E183" s="34" t="s">
        <v>1791</v>
      </c>
      <c r="F183" s="34"/>
      <c r="G183" s="34"/>
      <c r="H183" s="34"/>
      <c r="I183" s="34"/>
      <c r="J183" s="34" t="s">
        <v>1134</v>
      </c>
      <c r="K183" s="34" t="s">
        <v>1665</v>
      </c>
      <c r="L183" s="34">
        <v>1</v>
      </c>
      <c r="M183" s="34"/>
      <c r="N183" s="34"/>
      <c r="O183" s="34" t="s">
        <v>2744</v>
      </c>
      <c r="P183" s="34"/>
      <c r="W183" s="196">
        <v>5000</v>
      </c>
      <c r="X183" s="197">
        <f t="shared" si="70"/>
        <v>5000</v>
      </c>
      <c r="Y183"/>
      <c r="Z183"/>
      <c r="AA183"/>
      <c r="AB183"/>
      <c r="AC183" s="66"/>
    </row>
    <row r="184" spans="2:29" s="35" customFormat="1">
      <c r="B184" s="38" t="s">
        <v>3485</v>
      </c>
      <c r="C184" s="36" t="str">
        <f>+C182</f>
        <v>4.1.1.4.01</v>
      </c>
      <c r="D184" s="212" t="s">
        <v>2651</v>
      </c>
      <c r="E184" s="34" t="s">
        <v>1791</v>
      </c>
      <c r="F184" s="34"/>
      <c r="G184" s="34"/>
      <c r="H184" s="34"/>
      <c r="I184" s="34"/>
      <c r="J184" s="34" t="s">
        <v>1134</v>
      </c>
      <c r="K184" s="34" t="s">
        <v>1665</v>
      </c>
      <c r="L184" s="34">
        <v>1</v>
      </c>
      <c r="M184" s="34"/>
      <c r="N184" s="34"/>
      <c r="O184" s="34" t="s">
        <v>2744</v>
      </c>
      <c r="P184" s="34"/>
      <c r="W184" s="196">
        <v>5000</v>
      </c>
      <c r="X184" s="197">
        <f t="shared" si="70"/>
        <v>5000</v>
      </c>
      <c r="Y184"/>
      <c r="Z184"/>
      <c r="AA184"/>
      <c r="AB184"/>
      <c r="AC184" s="66"/>
    </row>
    <row r="185" spans="2:29" s="35" customFormat="1">
      <c r="B185" s="38" t="s">
        <v>3486</v>
      </c>
      <c r="C185" s="36" t="str">
        <f t="shared" ref="C185" si="79">+C183</f>
        <v>4.1.1.4.01</v>
      </c>
      <c r="D185" s="212" t="s">
        <v>2652</v>
      </c>
      <c r="E185" s="34" t="s">
        <v>1791</v>
      </c>
      <c r="F185" s="34"/>
      <c r="G185" s="34"/>
      <c r="H185" s="34"/>
      <c r="I185" s="34"/>
      <c r="J185" s="34" t="s">
        <v>1134</v>
      </c>
      <c r="K185" s="34" t="s">
        <v>1665</v>
      </c>
      <c r="L185" s="34">
        <v>1</v>
      </c>
      <c r="M185" s="34"/>
      <c r="N185" s="34"/>
      <c r="O185" s="34" t="s">
        <v>2744</v>
      </c>
      <c r="P185" s="34"/>
      <c r="W185" s="196">
        <v>5000</v>
      </c>
      <c r="X185" s="197">
        <f t="shared" si="70"/>
        <v>5000</v>
      </c>
      <c r="Y185"/>
      <c r="Z185"/>
      <c r="AA185"/>
      <c r="AB185"/>
      <c r="AC185" s="66"/>
    </row>
    <row r="186" spans="2:29" s="35" customFormat="1">
      <c r="B186" s="38" t="s">
        <v>3487</v>
      </c>
      <c r="C186" s="36" t="str">
        <f>+C184</f>
        <v>4.1.1.4.01</v>
      </c>
      <c r="D186" s="212" t="s">
        <v>2653</v>
      </c>
      <c r="E186" s="34" t="s">
        <v>1791</v>
      </c>
      <c r="F186" s="34"/>
      <c r="G186" s="34"/>
      <c r="H186" s="34"/>
      <c r="I186" s="34"/>
      <c r="J186" s="34" t="s">
        <v>1134</v>
      </c>
      <c r="K186" s="34" t="s">
        <v>1665</v>
      </c>
      <c r="L186" s="34">
        <v>1</v>
      </c>
      <c r="M186" s="34"/>
      <c r="N186" s="34"/>
      <c r="O186" s="34" t="s">
        <v>2744</v>
      </c>
      <c r="P186" s="34"/>
      <c r="W186" s="196">
        <v>5000</v>
      </c>
      <c r="X186" s="197">
        <f t="shared" si="70"/>
        <v>5000</v>
      </c>
      <c r="Y186"/>
      <c r="Z186"/>
      <c r="AA186"/>
      <c r="AB186"/>
      <c r="AC186" s="66"/>
    </row>
    <row r="187" spans="2:29" s="35" customFormat="1">
      <c r="B187" s="38" t="s">
        <v>3488</v>
      </c>
      <c r="C187" s="36" t="str">
        <f t="shared" ref="C187" si="80">+C185</f>
        <v>4.1.1.4.01</v>
      </c>
      <c r="D187" s="212" t="s">
        <v>2654</v>
      </c>
      <c r="E187" s="34" t="s">
        <v>1791</v>
      </c>
      <c r="F187" s="34"/>
      <c r="G187" s="34"/>
      <c r="H187" s="34"/>
      <c r="I187" s="34"/>
      <c r="J187" s="34" t="s">
        <v>1134</v>
      </c>
      <c r="K187" s="34" t="s">
        <v>1665</v>
      </c>
      <c r="L187" s="34">
        <v>1</v>
      </c>
      <c r="M187" s="34"/>
      <c r="N187" s="34"/>
      <c r="O187" s="34" t="s">
        <v>2744</v>
      </c>
      <c r="P187" s="34"/>
      <c r="W187" s="196">
        <v>5000</v>
      </c>
      <c r="X187" s="197">
        <f t="shared" si="70"/>
        <v>5000</v>
      </c>
      <c r="Y187"/>
      <c r="Z187"/>
      <c r="AA187"/>
      <c r="AB187"/>
      <c r="AC187" s="66"/>
    </row>
    <row r="188" spans="2:29" s="35" customFormat="1">
      <c r="B188" s="38" t="s">
        <v>3489</v>
      </c>
      <c r="C188" s="36" t="str">
        <f>+C186</f>
        <v>4.1.1.4.01</v>
      </c>
      <c r="D188" s="212" t="s">
        <v>2655</v>
      </c>
      <c r="E188" s="34" t="s">
        <v>1791</v>
      </c>
      <c r="F188" s="34"/>
      <c r="G188" s="34"/>
      <c r="H188" s="34"/>
      <c r="I188" s="34"/>
      <c r="J188" s="34" t="s">
        <v>1134</v>
      </c>
      <c r="K188" s="34" t="s">
        <v>1665</v>
      </c>
      <c r="L188" s="34">
        <v>1</v>
      </c>
      <c r="M188" s="34"/>
      <c r="N188" s="34"/>
      <c r="O188" s="34" t="s">
        <v>2744</v>
      </c>
      <c r="P188" s="34"/>
      <c r="W188" s="196">
        <v>5000</v>
      </c>
      <c r="X188" s="197">
        <f t="shared" si="70"/>
        <v>5000</v>
      </c>
      <c r="Y188"/>
      <c r="Z188"/>
      <c r="AA188"/>
      <c r="AB188"/>
      <c r="AC188" s="66"/>
    </row>
    <row r="189" spans="2:29" s="35" customFormat="1">
      <c r="B189" s="38" t="s">
        <v>3490</v>
      </c>
      <c r="C189" s="36" t="str">
        <f t="shared" ref="C189" si="81">+C187</f>
        <v>4.1.1.4.01</v>
      </c>
      <c r="D189" s="212" t="s">
        <v>2656</v>
      </c>
      <c r="E189" s="34" t="s">
        <v>1791</v>
      </c>
      <c r="F189" s="34"/>
      <c r="G189" s="34"/>
      <c r="H189" s="34"/>
      <c r="I189" s="34"/>
      <c r="J189" s="34" t="s">
        <v>1134</v>
      </c>
      <c r="K189" s="34" t="s">
        <v>1665</v>
      </c>
      <c r="L189" s="34">
        <v>1</v>
      </c>
      <c r="M189" s="34"/>
      <c r="N189" s="34"/>
      <c r="O189" s="34" t="s">
        <v>2744</v>
      </c>
      <c r="P189" s="34"/>
      <c r="W189" s="196">
        <v>5000</v>
      </c>
      <c r="X189" s="197">
        <f t="shared" si="70"/>
        <v>5000</v>
      </c>
      <c r="Y189"/>
      <c r="Z189"/>
      <c r="AA189"/>
      <c r="AB189"/>
      <c r="AC189" s="66"/>
    </row>
    <row r="190" spans="2:29" s="35" customFormat="1">
      <c r="B190" s="38" t="s">
        <v>3491</v>
      </c>
      <c r="C190" s="36" t="str">
        <f>+C188</f>
        <v>4.1.1.4.01</v>
      </c>
      <c r="D190" s="212" t="s">
        <v>2657</v>
      </c>
      <c r="E190" s="34" t="s">
        <v>1791</v>
      </c>
      <c r="F190" s="34"/>
      <c r="G190" s="34"/>
      <c r="H190" s="34"/>
      <c r="I190" s="34"/>
      <c r="J190" s="34" t="s">
        <v>1134</v>
      </c>
      <c r="K190" s="34" t="s">
        <v>1665</v>
      </c>
      <c r="L190" s="34">
        <v>1</v>
      </c>
      <c r="M190" s="34"/>
      <c r="N190" s="34"/>
      <c r="O190" s="34" t="s">
        <v>2744</v>
      </c>
      <c r="P190" s="34"/>
      <c r="W190" s="196">
        <v>5000</v>
      </c>
      <c r="X190" s="197">
        <f t="shared" si="70"/>
        <v>5000</v>
      </c>
      <c r="Y190"/>
      <c r="Z190"/>
      <c r="AA190"/>
      <c r="AB190"/>
      <c r="AC190" s="66"/>
    </row>
    <row r="191" spans="2:29" s="35" customFormat="1">
      <c r="B191" s="38" t="s">
        <v>3492</v>
      </c>
      <c r="C191" s="36" t="str">
        <f t="shared" ref="C191" si="82">+C189</f>
        <v>4.1.1.4.01</v>
      </c>
      <c r="D191" s="212" t="s">
        <v>2658</v>
      </c>
      <c r="E191" s="34" t="s">
        <v>1791</v>
      </c>
      <c r="F191" s="34"/>
      <c r="G191" s="34"/>
      <c r="H191" s="34"/>
      <c r="I191" s="34"/>
      <c r="J191" s="34" t="s">
        <v>1134</v>
      </c>
      <c r="K191" s="34" t="s">
        <v>1665</v>
      </c>
      <c r="L191" s="34">
        <v>1</v>
      </c>
      <c r="M191" s="34"/>
      <c r="N191" s="34"/>
      <c r="O191" s="34" t="s">
        <v>2744</v>
      </c>
      <c r="P191" s="34"/>
      <c r="W191" s="196">
        <v>5000</v>
      </c>
      <c r="X191" s="197">
        <f t="shared" si="70"/>
        <v>5000</v>
      </c>
      <c r="Y191"/>
      <c r="Z191"/>
      <c r="AA191"/>
      <c r="AB191"/>
      <c r="AC191" s="66"/>
    </row>
    <row r="192" spans="2:29" s="35" customFormat="1">
      <c r="B192" s="38" t="s">
        <v>3493</v>
      </c>
      <c r="C192" s="36" t="str">
        <f>+C190</f>
        <v>4.1.1.4.01</v>
      </c>
      <c r="D192" s="212" t="s">
        <v>2659</v>
      </c>
      <c r="E192" s="34" t="s">
        <v>1791</v>
      </c>
      <c r="F192" s="34"/>
      <c r="G192" s="34"/>
      <c r="H192" s="34"/>
      <c r="I192" s="34"/>
      <c r="J192" s="34" t="s">
        <v>1134</v>
      </c>
      <c r="K192" s="34" t="s">
        <v>1665</v>
      </c>
      <c r="L192" s="34">
        <v>1</v>
      </c>
      <c r="M192" s="34"/>
      <c r="N192" s="34"/>
      <c r="O192" s="34" t="s">
        <v>2744</v>
      </c>
      <c r="P192" s="34"/>
      <c r="W192" s="196">
        <v>5000</v>
      </c>
      <c r="X192" s="197">
        <f t="shared" si="70"/>
        <v>5000</v>
      </c>
      <c r="Y192"/>
      <c r="Z192"/>
      <c r="AA192"/>
      <c r="AB192"/>
      <c r="AC192" s="66"/>
    </row>
    <row r="193" spans="2:29" s="35" customFormat="1">
      <c r="B193" s="38" t="s">
        <v>3494</v>
      </c>
      <c r="C193" s="36" t="str">
        <f t="shared" ref="C193" si="83">+C191</f>
        <v>4.1.1.4.01</v>
      </c>
      <c r="D193" s="212" t="s">
        <v>2660</v>
      </c>
      <c r="E193" s="34" t="s">
        <v>1791</v>
      </c>
      <c r="F193" s="34"/>
      <c r="G193" s="34"/>
      <c r="H193" s="34"/>
      <c r="I193" s="34"/>
      <c r="J193" s="34" t="s">
        <v>1134</v>
      </c>
      <c r="K193" s="34" t="s">
        <v>1665</v>
      </c>
      <c r="L193" s="34">
        <v>1</v>
      </c>
      <c r="M193" s="34"/>
      <c r="N193" s="34"/>
      <c r="O193" s="34" t="s">
        <v>2744</v>
      </c>
      <c r="P193" s="34"/>
      <c r="W193" s="196">
        <v>5000</v>
      </c>
      <c r="X193" s="197">
        <f t="shared" si="70"/>
        <v>5000</v>
      </c>
      <c r="Y193"/>
      <c r="Z193"/>
      <c r="AA193"/>
      <c r="AB193"/>
      <c r="AC193" s="66"/>
    </row>
    <row r="194" spans="2:29" s="35" customFormat="1">
      <c r="B194" s="38" t="s">
        <v>3495</v>
      </c>
      <c r="C194" s="36" t="str">
        <f>+C192</f>
        <v>4.1.1.4.01</v>
      </c>
      <c r="D194" s="212" t="s">
        <v>2661</v>
      </c>
      <c r="E194" s="34" t="s">
        <v>1791</v>
      </c>
      <c r="F194" s="34"/>
      <c r="G194" s="34"/>
      <c r="H194" s="34"/>
      <c r="I194" s="34"/>
      <c r="J194" s="34" t="s">
        <v>1134</v>
      </c>
      <c r="K194" s="34" t="s">
        <v>1665</v>
      </c>
      <c r="L194" s="34">
        <v>1</v>
      </c>
      <c r="M194" s="34"/>
      <c r="N194" s="34"/>
      <c r="O194" s="34" t="s">
        <v>2744</v>
      </c>
      <c r="P194" s="34"/>
      <c r="W194" s="196">
        <v>5000</v>
      </c>
      <c r="X194" s="197">
        <f t="shared" si="70"/>
        <v>5000</v>
      </c>
      <c r="Y194"/>
      <c r="Z194"/>
      <c r="AA194"/>
      <c r="AB194"/>
      <c r="AC194" s="66"/>
    </row>
    <row r="195" spans="2:29" s="35" customFormat="1">
      <c r="B195" s="38" t="s">
        <v>3496</v>
      </c>
      <c r="C195" s="36" t="str">
        <f t="shared" ref="C195" si="84">+C193</f>
        <v>4.1.1.4.01</v>
      </c>
      <c r="D195" s="212" t="s">
        <v>2662</v>
      </c>
      <c r="E195" s="34" t="s">
        <v>1791</v>
      </c>
      <c r="F195" s="34"/>
      <c r="G195" s="34"/>
      <c r="H195" s="34"/>
      <c r="I195" s="34"/>
      <c r="J195" s="34" t="s">
        <v>1134</v>
      </c>
      <c r="K195" s="34" t="s">
        <v>1665</v>
      </c>
      <c r="L195" s="34">
        <v>1</v>
      </c>
      <c r="M195" s="34"/>
      <c r="N195" s="34"/>
      <c r="O195" s="34" t="s">
        <v>2744</v>
      </c>
      <c r="P195" s="34"/>
      <c r="W195" s="196">
        <v>5000</v>
      </c>
      <c r="X195" s="197">
        <f t="shared" si="70"/>
        <v>5000</v>
      </c>
      <c r="Y195"/>
      <c r="Z195"/>
      <c r="AA195"/>
      <c r="AB195"/>
      <c r="AC195" s="66"/>
    </row>
    <row r="196" spans="2:29" s="35" customFormat="1">
      <c r="B196" s="38" t="s">
        <v>3497</v>
      </c>
      <c r="C196" s="36" t="str">
        <f>+C194</f>
        <v>4.1.1.4.01</v>
      </c>
      <c r="D196" s="212" t="s">
        <v>2663</v>
      </c>
      <c r="E196" s="34" t="s">
        <v>1791</v>
      </c>
      <c r="F196" s="34"/>
      <c r="G196" s="34"/>
      <c r="H196" s="34"/>
      <c r="I196" s="34"/>
      <c r="J196" s="34" t="s">
        <v>1134</v>
      </c>
      <c r="K196" s="34" t="s">
        <v>1665</v>
      </c>
      <c r="L196" s="34">
        <v>1</v>
      </c>
      <c r="M196" s="34"/>
      <c r="N196" s="34"/>
      <c r="O196" s="34" t="s">
        <v>2744</v>
      </c>
      <c r="P196" s="34"/>
      <c r="W196" s="196">
        <v>5000</v>
      </c>
      <c r="X196" s="197">
        <f t="shared" si="70"/>
        <v>5000</v>
      </c>
      <c r="Y196"/>
      <c r="Z196"/>
      <c r="AA196"/>
      <c r="AB196"/>
      <c r="AC196" s="66"/>
    </row>
    <row r="197" spans="2:29" s="35" customFormat="1">
      <c r="B197" s="38" t="s">
        <v>3498</v>
      </c>
      <c r="C197" s="36" t="str">
        <f t="shared" ref="C197" si="85">+C195</f>
        <v>4.1.1.4.01</v>
      </c>
      <c r="D197" s="212" t="s">
        <v>2664</v>
      </c>
      <c r="E197" s="34" t="s">
        <v>1791</v>
      </c>
      <c r="F197" s="34"/>
      <c r="G197" s="34"/>
      <c r="H197" s="34"/>
      <c r="I197" s="34"/>
      <c r="J197" s="34" t="s">
        <v>1134</v>
      </c>
      <c r="K197" s="34" t="s">
        <v>1665</v>
      </c>
      <c r="L197" s="34">
        <v>1</v>
      </c>
      <c r="M197" s="34"/>
      <c r="N197" s="34"/>
      <c r="O197" s="34" t="s">
        <v>2744</v>
      </c>
      <c r="P197" s="34"/>
      <c r="W197" s="196">
        <v>5000</v>
      </c>
      <c r="X197" s="197">
        <f t="shared" si="70"/>
        <v>5000</v>
      </c>
      <c r="Y197"/>
      <c r="Z197"/>
      <c r="AA197"/>
      <c r="AB197"/>
      <c r="AC197" s="66"/>
    </row>
    <row r="198" spans="2:29" s="35" customFormat="1">
      <c r="B198" s="38" t="s">
        <v>3499</v>
      </c>
      <c r="C198" s="36" t="str">
        <f>+C196</f>
        <v>4.1.1.4.01</v>
      </c>
      <c r="D198" s="212" t="s">
        <v>2665</v>
      </c>
      <c r="E198" s="34" t="s">
        <v>1791</v>
      </c>
      <c r="F198" s="34"/>
      <c r="G198" s="34"/>
      <c r="H198" s="34"/>
      <c r="I198" s="34"/>
      <c r="J198" s="34" t="s">
        <v>1134</v>
      </c>
      <c r="K198" s="34" t="s">
        <v>1665</v>
      </c>
      <c r="L198" s="34">
        <v>1</v>
      </c>
      <c r="M198" s="34"/>
      <c r="N198" s="34"/>
      <c r="O198" s="34" t="s">
        <v>2744</v>
      </c>
      <c r="P198" s="34"/>
      <c r="W198" s="196">
        <v>5000</v>
      </c>
      <c r="X198" s="197">
        <f t="shared" si="70"/>
        <v>5000</v>
      </c>
      <c r="Y198"/>
      <c r="Z198"/>
      <c r="AA198"/>
      <c r="AB198"/>
      <c r="AC198" s="66"/>
    </row>
    <row r="199" spans="2:29" s="35" customFormat="1">
      <c r="B199" s="38" t="s">
        <v>3500</v>
      </c>
      <c r="C199" s="36" t="str">
        <f t="shared" ref="C199" si="86">+C197</f>
        <v>4.1.1.4.01</v>
      </c>
      <c r="D199" s="212" t="s">
        <v>2666</v>
      </c>
      <c r="E199" s="34" t="s">
        <v>1791</v>
      </c>
      <c r="F199" s="34"/>
      <c r="G199" s="34"/>
      <c r="H199" s="34"/>
      <c r="I199" s="34"/>
      <c r="J199" s="34" t="s">
        <v>1134</v>
      </c>
      <c r="K199" s="34" t="s">
        <v>1665</v>
      </c>
      <c r="L199" s="34">
        <v>1</v>
      </c>
      <c r="M199" s="34"/>
      <c r="N199" s="34"/>
      <c r="O199" s="34" t="s">
        <v>2744</v>
      </c>
      <c r="P199" s="34"/>
      <c r="W199" s="196">
        <v>5000</v>
      </c>
      <c r="X199" s="197">
        <f t="shared" si="70"/>
        <v>5000</v>
      </c>
      <c r="Y199"/>
      <c r="Z199"/>
      <c r="AA199"/>
      <c r="AB199"/>
      <c r="AC199" s="66"/>
    </row>
    <row r="200" spans="2:29" s="35" customFormat="1">
      <c r="B200" s="38" t="s">
        <v>3501</v>
      </c>
      <c r="C200" s="36" t="str">
        <f>+C198</f>
        <v>4.1.1.4.01</v>
      </c>
      <c r="D200" s="212" t="s">
        <v>2667</v>
      </c>
      <c r="E200" s="34" t="s">
        <v>1791</v>
      </c>
      <c r="F200" s="34"/>
      <c r="G200" s="34"/>
      <c r="H200" s="34"/>
      <c r="I200" s="34"/>
      <c r="J200" s="34" t="s">
        <v>1134</v>
      </c>
      <c r="K200" s="34" t="s">
        <v>1665</v>
      </c>
      <c r="L200" s="34">
        <v>1</v>
      </c>
      <c r="M200" s="34"/>
      <c r="N200" s="34"/>
      <c r="O200" s="34" t="s">
        <v>2744</v>
      </c>
      <c r="P200" s="34"/>
      <c r="W200" s="196">
        <v>5000</v>
      </c>
      <c r="X200" s="197">
        <f t="shared" ref="X200:X229" si="87">+L200*W200</f>
        <v>5000</v>
      </c>
      <c r="Y200"/>
      <c r="Z200"/>
      <c r="AA200"/>
      <c r="AB200"/>
      <c r="AC200" s="66"/>
    </row>
    <row r="201" spans="2:29" s="35" customFormat="1">
      <c r="B201" s="38" t="s">
        <v>3502</v>
      </c>
      <c r="C201" s="36" t="str">
        <f t="shared" ref="C201" si="88">+C199</f>
        <v>4.1.1.4.01</v>
      </c>
      <c r="D201" s="212" t="s">
        <v>2668</v>
      </c>
      <c r="E201" s="34" t="s">
        <v>1791</v>
      </c>
      <c r="F201" s="34"/>
      <c r="G201" s="34"/>
      <c r="H201" s="34"/>
      <c r="I201" s="34"/>
      <c r="J201" s="34" t="s">
        <v>1134</v>
      </c>
      <c r="K201" s="34" t="s">
        <v>1665</v>
      </c>
      <c r="L201" s="34">
        <v>1</v>
      </c>
      <c r="M201" s="34"/>
      <c r="N201" s="34"/>
      <c r="O201" s="34" t="s">
        <v>2744</v>
      </c>
      <c r="P201" s="34"/>
      <c r="W201" s="196">
        <v>5000</v>
      </c>
      <c r="X201" s="197">
        <f t="shared" si="87"/>
        <v>5000</v>
      </c>
      <c r="Y201"/>
      <c r="Z201"/>
      <c r="AA201"/>
      <c r="AB201"/>
      <c r="AC201" s="66"/>
    </row>
    <row r="202" spans="2:29" s="35" customFormat="1">
      <c r="B202" s="38" t="s">
        <v>3503</v>
      </c>
      <c r="C202" s="36" t="str">
        <f>+C200</f>
        <v>4.1.1.4.01</v>
      </c>
      <c r="D202" s="212" t="s">
        <v>2669</v>
      </c>
      <c r="E202" s="34" t="s">
        <v>1791</v>
      </c>
      <c r="F202" s="34"/>
      <c r="G202" s="34"/>
      <c r="H202" s="34"/>
      <c r="I202" s="34"/>
      <c r="J202" s="34" t="s">
        <v>1134</v>
      </c>
      <c r="K202" s="34" t="s">
        <v>1665</v>
      </c>
      <c r="L202" s="34">
        <v>1</v>
      </c>
      <c r="M202" s="34"/>
      <c r="N202" s="34"/>
      <c r="O202" s="34" t="s">
        <v>2744</v>
      </c>
      <c r="P202" s="34"/>
      <c r="W202" s="196">
        <v>5000</v>
      </c>
      <c r="X202" s="197">
        <f t="shared" si="87"/>
        <v>5000</v>
      </c>
      <c r="Y202"/>
      <c r="Z202"/>
      <c r="AA202"/>
      <c r="AB202"/>
      <c r="AC202" s="66"/>
    </row>
    <row r="203" spans="2:29" s="35" customFormat="1">
      <c r="B203" s="38" t="s">
        <v>3504</v>
      </c>
      <c r="C203" s="36" t="str">
        <f t="shared" ref="C203" si="89">+C201</f>
        <v>4.1.1.4.01</v>
      </c>
      <c r="D203" s="212" t="s">
        <v>2670</v>
      </c>
      <c r="E203" s="34" t="s">
        <v>1791</v>
      </c>
      <c r="F203" s="34"/>
      <c r="G203" s="34"/>
      <c r="H203" s="34"/>
      <c r="I203" s="34"/>
      <c r="J203" s="34" t="s">
        <v>1134</v>
      </c>
      <c r="K203" s="34" t="s">
        <v>1665</v>
      </c>
      <c r="L203" s="34">
        <v>1</v>
      </c>
      <c r="M203" s="34"/>
      <c r="N203" s="34"/>
      <c r="O203" s="34" t="s">
        <v>2744</v>
      </c>
      <c r="P203" s="34"/>
      <c r="W203" s="196">
        <v>5000</v>
      </c>
      <c r="X203" s="197">
        <f t="shared" si="87"/>
        <v>5000</v>
      </c>
      <c r="Y203"/>
      <c r="Z203"/>
      <c r="AA203"/>
      <c r="AB203"/>
      <c r="AC203" s="66"/>
    </row>
    <row r="204" spans="2:29" s="35" customFormat="1">
      <c r="B204" s="38" t="s">
        <v>3505</v>
      </c>
      <c r="C204" s="36" t="str">
        <f>+C202</f>
        <v>4.1.1.4.01</v>
      </c>
      <c r="D204" s="212" t="s">
        <v>2671</v>
      </c>
      <c r="E204" s="34" t="s">
        <v>1791</v>
      </c>
      <c r="F204" s="34"/>
      <c r="G204" s="34"/>
      <c r="H204" s="34"/>
      <c r="I204" s="34"/>
      <c r="J204" s="34" t="s">
        <v>1134</v>
      </c>
      <c r="K204" s="34" t="s">
        <v>1665</v>
      </c>
      <c r="L204" s="34">
        <v>1</v>
      </c>
      <c r="M204" s="34"/>
      <c r="N204" s="34"/>
      <c r="O204" s="34" t="s">
        <v>2744</v>
      </c>
      <c r="P204" s="34"/>
      <c r="W204" s="196">
        <v>5000</v>
      </c>
      <c r="X204" s="197">
        <f t="shared" si="87"/>
        <v>5000</v>
      </c>
      <c r="Y204"/>
      <c r="Z204"/>
      <c r="AA204"/>
      <c r="AB204"/>
      <c r="AC204" s="66"/>
    </row>
    <row r="205" spans="2:29" s="35" customFormat="1">
      <c r="B205" s="38" t="s">
        <v>3506</v>
      </c>
      <c r="C205" s="36" t="str">
        <f t="shared" ref="C205" si="90">+C203</f>
        <v>4.1.1.4.01</v>
      </c>
      <c r="D205" s="212" t="s">
        <v>2672</v>
      </c>
      <c r="E205" s="34" t="s">
        <v>1791</v>
      </c>
      <c r="F205" s="34"/>
      <c r="G205" s="34"/>
      <c r="H205" s="34"/>
      <c r="I205" s="34"/>
      <c r="J205" s="34" t="s">
        <v>1134</v>
      </c>
      <c r="K205" s="34" t="s">
        <v>1665</v>
      </c>
      <c r="L205" s="34">
        <v>1</v>
      </c>
      <c r="M205" s="34"/>
      <c r="N205" s="34"/>
      <c r="O205" s="34" t="s">
        <v>2744</v>
      </c>
      <c r="P205" s="34"/>
      <c r="W205" s="196">
        <v>5000</v>
      </c>
      <c r="X205" s="197">
        <f t="shared" si="87"/>
        <v>5000</v>
      </c>
      <c r="Y205"/>
      <c r="Z205"/>
      <c r="AA205"/>
      <c r="AB205"/>
      <c r="AC205" s="66"/>
    </row>
    <row r="206" spans="2:29" s="35" customFormat="1">
      <c r="B206" s="38" t="s">
        <v>3507</v>
      </c>
      <c r="C206" s="36" t="str">
        <f>+C204</f>
        <v>4.1.1.4.01</v>
      </c>
      <c r="D206" s="212" t="s">
        <v>2673</v>
      </c>
      <c r="E206" s="34" t="s">
        <v>1791</v>
      </c>
      <c r="F206" s="34"/>
      <c r="G206" s="34"/>
      <c r="H206" s="34"/>
      <c r="I206" s="34"/>
      <c r="J206" s="34" t="s">
        <v>1134</v>
      </c>
      <c r="K206" s="34" t="s">
        <v>1665</v>
      </c>
      <c r="L206" s="34">
        <v>1</v>
      </c>
      <c r="M206" s="34"/>
      <c r="N206" s="34"/>
      <c r="O206" s="34" t="s">
        <v>2744</v>
      </c>
      <c r="P206" s="34"/>
      <c r="W206" s="196">
        <v>5000</v>
      </c>
      <c r="X206" s="197">
        <f t="shared" si="87"/>
        <v>5000</v>
      </c>
      <c r="Y206"/>
      <c r="Z206"/>
      <c r="AA206"/>
      <c r="AB206"/>
      <c r="AC206" s="66"/>
    </row>
    <row r="207" spans="2:29" s="35" customFormat="1">
      <c r="B207" s="38" t="s">
        <v>3508</v>
      </c>
      <c r="C207" s="36" t="str">
        <f t="shared" ref="C207" si="91">+C205</f>
        <v>4.1.1.4.01</v>
      </c>
      <c r="D207" s="212" t="s">
        <v>2674</v>
      </c>
      <c r="E207" s="34" t="s">
        <v>1791</v>
      </c>
      <c r="F207" s="34"/>
      <c r="G207" s="34"/>
      <c r="H207" s="34"/>
      <c r="I207" s="34"/>
      <c r="J207" s="34" t="s">
        <v>1134</v>
      </c>
      <c r="K207" s="34" t="s">
        <v>1665</v>
      </c>
      <c r="L207" s="34">
        <v>1</v>
      </c>
      <c r="M207" s="34"/>
      <c r="N207" s="34"/>
      <c r="O207" s="34" t="s">
        <v>2744</v>
      </c>
      <c r="P207" s="34"/>
      <c r="W207" s="196">
        <v>5000</v>
      </c>
      <c r="X207" s="197">
        <f t="shared" si="87"/>
        <v>5000</v>
      </c>
      <c r="Y207"/>
      <c r="Z207"/>
      <c r="AA207"/>
      <c r="AB207"/>
      <c r="AC207" s="66"/>
    </row>
    <row r="208" spans="2:29" s="35" customFormat="1">
      <c r="B208" s="38" t="s">
        <v>3509</v>
      </c>
      <c r="C208" s="36" t="str">
        <f>+C206</f>
        <v>4.1.1.4.01</v>
      </c>
      <c r="D208" s="212" t="s">
        <v>2675</v>
      </c>
      <c r="E208" s="34" t="s">
        <v>1791</v>
      </c>
      <c r="F208" s="34"/>
      <c r="G208" s="34"/>
      <c r="H208" s="34"/>
      <c r="I208" s="34"/>
      <c r="J208" s="34" t="s">
        <v>1134</v>
      </c>
      <c r="K208" s="34" t="s">
        <v>1665</v>
      </c>
      <c r="L208" s="34">
        <v>1</v>
      </c>
      <c r="M208" s="34"/>
      <c r="N208" s="34"/>
      <c r="O208" s="34" t="s">
        <v>2744</v>
      </c>
      <c r="P208" s="34"/>
      <c r="W208" s="196">
        <v>5000</v>
      </c>
      <c r="X208" s="197">
        <f t="shared" si="87"/>
        <v>5000</v>
      </c>
      <c r="Y208"/>
      <c r="Z208"/>
      <c r="AA208"/>
      <c r="AB208"/>
      <c r="AC208" s="66"/>
    </row>
    <row r="209" spans="2:29" s="35" customFormat="1">
      <c r="B209" s="38" t="s">
        <v>3510</v>
      </c>
      <c r="C209" s="36" t="str">
        <f t="shared" ref="C209" si="92">+C207</f>
        <v>4.1.1.4.01</v>
      </c>
      <c r="D209" s="212" t="s">
        <v>2676</v>
      </c>
      <c r="E209" s="34" t="s">
        <v>1791</v>
      </c>
      <c r="F209" s="34"/>
      <c r="G209" s="34"/>
      <c r="H209" s="34"/>
      <c r="I209" s="34"/>
      <c r="J209" s="34" t="s">
        <v>1134</v>
      </c>
      <c r="K209" s="34" t="s">
        <v>1665</v>
      </c>
      <c r="L209" s="34">
        <v>1</v>
      </c>
      <c r="M209" s="34"/>
      <c r="N209" s="34"/>
      <c r="O209" s="34" t="s">
        <v>2744</v>
      </c>
      <c r="P209" s="34"/>
      <c r="W209" s="196">
        <v>5000</v>
      </c>
      <c r="X209" s="197">
        <f t="shared" si="87"/>
        <v>5000</v>
      </c>
      <c r="Y209"/>
      <c r="Z209"/>
      <c r="AA209"/>
      <c r="AB209"/>
      <c r="AC209" s="66"/>
    </row>
    <row r="210" spans="2:29" s="35" customFormat="1">
      <c r="B210" s="38" t="s">
        <v>3511</v>
      </c>
      <c r="C210" s="36" t="str">
        <f>+C208</f>
        <v>4.1.1.4.01</v>
      </c>
      <c r="D210" s="212" t="s">
        <v>2677</v>
      </c>
      <c r="E210" s="34" t="s">
        <v>1791</v>
      </c>
      <c r="F210" s="34"/>
      <c r="G210" s="34"/>
      <c r="H210" s="34"/>
      <c r="I210" s="34"/>
      <c r="J210" s="34" t="s">
        <v>1134</v>
      </c>
      <c r="K210" s="34" t="s">
        <v>1665</v>
      </c>
      <c r="L210" s="34">
        <v>1</v>
      </c>
      <c r="M210" s="34"/>
      <c r="N210" s="34"/>
      <c r="O210" s="34" t="s">
        <v>2744</v>
      </c>
      <c r="P210" s="34"/>
      <c r="W210" s="196">
        <v>5000</v>
      </c>
      <c r="X210" s="197">
        <f t="shared" si="87"/>
        <v>5000</v>
      </c>
      <c r="Y210"/>
      <c r="Z210"/>
      <c r="AA210"/>
      <c r="AB210"/>
      <c r="AC210" s="66"/>
    </row>
    <row r="211" spans="2:29" s="35" customFormat="1">
      <c r="B211" s="38" t="s">
        <v>3512</v>
      </c>
      <c r="C211" s="36" t="str">
        <f t="shared" ref="C211" si="93">+C209</f>
        <v>4.1.1.4.01</v>
      </c>
      <c r="D211" s="212" t="s">
        <v>2678</v>
      </c>
      <c r="E211" s="34" t="s">
        <v>1791</v>
      </c>
      <c r="F211" s="34"/>
      <c r="G211" s="34"/>
      <c r="H211" s="34"/>
      <c r="I211" s="34"/>
      <c r="J211" s="34" t="s">
        <v>1134</v>
      </c>
      <c r="K211" s="34" t="s">
        <v>1665</v>
      </c>
      <c r="L211" s="34">
        <v>1</v>
      </c>
      <c r="M211" s="34"/>
      <c r="N211" s="34"/>
      <c r="O211" s="34" t="s">
        <v>2744</v>
      </c>
      <c r="P211" s="34"/>
      <c r="W211" s="196">
        <v>5000</v>
      </c>
      <c r="X211" s="197">
        <f t="shared" si="87"/>
        <v>5000</v>
      </c>
      <c r="Y211"/>
      <c r="Z211"/>
      <c r="AA211"/>
      <c r="AB211"/>
      <c r="AC211" s="66"/>
    </row>
    <row r="212" spans="2:29" s="35" customFormat="1">
      <c r="B212" s="38" t="s">
        <v>3513</v>
      </c>
      <c r="C212" s="36" t="str">
        <f>+C210</f>
        <v>4.1.1.4.01</v>
      </c>
      <c r="D212" s="212" t="s">
        <v>2679</v>
      </c>
      <c r="E212" s="34" t="s">
        <v>1791</v>
      </c>
      <c r="F212" s="34"/>
      <c r="G212" s="34"/>
      <c r="H212" s="34"/>
      <c r="I212" s="34"/>
      <c r="J212" s="34" t="s">
        <v>1134</v>
      </c>
      <c r="K212" s="34" t="s">
        <v>1665</v>
      </c>
      <c r="L212" s="34">
        <v>1</v>
      </c>
      <c r="M212" s="34"/>
      <c r="N212" s="34"/>
      <c r="O212" s="34" t="s">
        <v>2744</v>
      </c>
      <c r="P212" s="34"/>
      <c r="W212" s="196">
        <v>5000</v>
      </c>
      <c r="X212" s="197">
        <f t="shared" si="87"/>
        <v>5000</v>
      </c>
      <c r="Y212"/>
      <c r="Z212"/>
      <c r="AA212"/>
      <c r="AB212"/>
      <c r="AC212" s="66"/>
    </row>
    <row r="213" spans="2:29" s="35" customFormat="1">
      <c r="B213" s="38" t="s">
        <v>3514</v>
      </c>
      <c r="C213" s="36" t="str">
        <f t="shared" ref="C213" si="94">+C211</f>
        <v>4.1.1.4.01</v>
      </c>
      <c r="D213" s="212" t="s">
        <v>2680</v>
      </c>
      <c r="E213" s="34" t="s">
        <v>1791</v>
      </c>
      <c r="F213" s="34"/>
      <c r="G213" s="34"/>
      <c r="H213" s="34"/>
      <c r="I213" s="34"/>
      <c r="J213" s="34" t="s">
        <v>1134</v>
      </c>
      <c r="K213" s="34" t="s">
        <v>1665</v>
      </c>
      <c r="L213" s="34">
        <v>1</v>
      </c>
      <c r="M213" s="34"/>
      <c r="N213" s="34"/>
      <c r="O213" s="34" t="s">
        <v>2744</v>
      </c>
      <c r="P213" s="34"/>
      <c r="W213" s="196">
        <v>5000</v>
      </c>
      <c r="X213" s="197">
        <f t="shared" si="87"/>
        <v>5000</v>
      </c>
      <c r="Y213"/>
      <c r="Z213"/>
      <c r="AA213"/>
      <c r="AB213"/>
      <c r="AC213" s="66"/>
    </row>
    <row r="214" spans="2:29" s="35" customFormat="1">
      <c r="B214" s="38" t="s">
        <v>3515</v>
      </c>
      <c r="C214" s="36" t="str">
        <f>+C212</f>
        <v>4.1.1.4.01</v>
      </c>
      <c r="D214" s="212" t="s">
        <v>2681</v>
      </c>
      <c r="E214" s="34" t="s">
        <v>1791</v>
      </c>
      <c r="F214" s="34"/>
      <c r="G214" s="34"/>
      <c r="H214" s="34"/>
      <c r="I214" s="34"/>
      <c r="J214" s="34" t="s">
        <v>1134</v>
      </c>
      <c r="K214" s="34" t="s">
        <v>1665</v>
      </c>
      <c r="L214" s="34">
        <v>1</v>
      </c>
      <c r="M214" s="34"/>
      <c r="N214" s="34"/>
      <c r="O214" s="34" t="s">
        <v>2744</v>
      </c>
      <c r="P214" s="34"/>
      <c r="W214" s="196">
        <v>5000</v>
      </c>
      <c r="X214" s="197">
        <f t="shared" si="87"/>
        <v>5000</v>
      </c>
      <c r="Y214"/>
      <c r="Z214"/>
      <c r="AA214"/>
      <c r="AB214"/>
      <c r="AC214" s="66"/>
    </row>
    <row r="215" spans="2:29" s="35" customFormat="1">
      <c r="B215" s="38" t="s">
        <v>3516</v>
      </c>
      <c r="C215" s="36" t="str">
        <f t="shared" ref="C215" si="95">+C213</f>
        <v>4.1.1.4.01</v>
      </c>
      <c r="D215" s="212" t="s">
        <v>2682</v>
      </c>
      <c r="E215" s="34" t="s">
        <v>1791</v>
      </c>
      <c r="F215" s="34"/>
      <c r="G215" s="34"/>
      <c r="H215" s="34"/>
      <c r="I215" s="34"/>
      <c r="J215" s="34" t="s">
        <v>1134</v>
      </c>
      <c r="K215" s="34" t="s">
        <v>1665</v>
      </c>
      <c r="L215" s="34">
        <v>1</v>
      </c>
      <c r="M215" s="34"/>
      <c r="N215" s="34"/>
      <c r="O215" s="34" t="s">
        <v>2744</v>
      </c>
      <c r="P215" s="34"/>
      <c r="W215" s="196">
        <v>5000</v>
      </c>
      <c r="X215" s="197">
        <f t="shared" si="87"/>
        <v>5000</v>
      </c>
      <c r="Y215"/>
      <c r="Z215"/>
      <c r="AA215"/>
      <c r="AB215"/>
      <c r="AC215" s="66"/>
    </row>
    <row r="216" spans="2:29" s="35" customFormat="1">
      <c r="B216" s="38" t="s">
        <v>3517</v>
      </c>
      <c r="C216" s="36" t="str">
        <f>+C214</f>
        <v>4.1.1.4.01</v>
      </c>
      <c r="D216" s="212" t="s">
        <v>2683</v>
      </c>
      <c r="E216" s="34" t="s">
        <v>1791</v>
      </c>
      <c r="F216" s="34"/>
      <c r="G216" s="34"/>
      <c r="H216" s="34"/>
      <c r="I216" s="34"/>
      <c r="J216" s="34" t="s">
        <v>1134</v>
      </c>
      <c r="K216" s="34" t="s">
        <v>1665</v>
      </c>
      <c r="L216" s="34">
        <v>1</v>
      </c>
      <c r="M216" s="34"/>
      <c r="N216" s="34"/>
      <c r="O216" s="34" t="s">
        <v>2744</v>
      </c>
      <c r="P216" s="34"/>
      <c r="W216" s="196">
        <v>5000</v>
      </c>
      <c r="X216" s="197">
        <f t="shared" si="87"/>
        <v>5000</v>
      </c>
      <c r="Y216"/>
      <c r="Z216"/>
      <c r="AA216"/>
      <c r="AB216"/>
      <c r="AC216" s="66"/>
    </row>
    <row r="217" spans="2:29" s="35" customFormat="1">
      <c r="B217" s="38" t="s">
        <v>3518</v>
      </c>
      <c r="C217" s="36" t="str">
        <f t="shared" ref="C217" si="96">+C215</f>
        <v>4.1.1.4.01</v>
      </c>
      <c r="D217" s="212" t="s">
        <v>2684</v>
      </c>
      <c r="E217" s="34" t="s">
        <v>1791</v>
      </c>
      <c r="F217" s="34"/>
      <c r="G217" s="34"/>
      <c r="H217" s="34"/>
      <c r="I217" s="34"/>
      <c r="J217" s="34" t="s">
        <v>1134</v>
      </c>
      <c r="K217" s="34" t="s">
        <v>1665</v>
      </c>
      <c r="L217" s="34">
        <v>1</v>
      </c>
      <c r="M217" s="34"/>
      <c r="N217" s="34"/>
      <c r="O217" s="34" t="s">
        <v>2744</v>
      </c>
      <c r="P217" s="34"/>
      <c r="W217" s="196">
        <v>5000</v>
      </c>
      <c r="X217" s="197">
        <f t="shared" si="87"/>
        <v>5000</v>
      </c>
      <c r="Y217"/>
      <c r="Z217"/>
      <c r="AA217"/>
      <c r="AB217"/>
      <c r="AC217" s="66"/>
    </row>
    <row r="218" spans="2:29" s="35" customFormat="1">
      <c r="B218" s="38" t="s">
        <v>3519</v>
      </c>
      <c r="C218" s="36" t="str">
        <f>+C216</f>
        <v>4.1.1.4.01</v>
      </c>
      <c r="D218" s="212" t="s">
        <v>2685</v>
      </c>
      <c r="E218" s="34" t="s">
        <v>1791</v>
      </c>
      <c r="F218" s="34"/>
      <c r="G218" s="34"/>
      <c r="H218" s="34"/>
      <c r="I218" s="34"/>
      <c r="J218" s="34" t="s">
        <v>1134</v>
      </c>
      <c r="K218" s="34" t="s">
        <v>1665</v>
      </c>
      <c r="L218" s="34">
        <v>1</v>
      </c>
      <c r="M218" s="34"/>
      <c r="N218" s="34"/>
      <c r="O218" s="34" t="s">
        <v>2744</v>
      </c>
      <c r="P218" s="34"/>
      <c r="W218" s="196">
        <v>5000</v>
      </c>
      <c r="X218" s="197">
        <f t="shared" si="87"/>
        <v>5000</v>
      </c>
      <c r="Y218"/>
      <c r="Z218"/>
      <c r="AA218"/>
      <c r="AB218"/>
      <c r="AC218" s="66"/>
    </row>
    <row r="219" spans="2:29" s="35" customFormat="1">
      <c r="B219" s="38" t="s">
        <v>3520</v>
      </c>
      <c r="C219" s="36" t="str">
        <f t="shared" ref="C219" si="97">+C217</f>
        <v>4.1.1.4.01</v>
      </c>
      <c r="D219" s="212" t="s">
        <v>2686</v>
      </c>
      <c r="E219" s="34" t="s">
        <v>1791</v>
      </c>
      <c r="F219" s="34"/>
      <c r="G219" s="34"/>
      <c r="H219" s="34"/>
      <c r="I219" s="34"/>
      <c r="J219" s="34" t="s">
        <v>1134</v>
      </c>
      <c r="K219" s="34" t="s">
        <v>1665</v>
      </c>
      <c r="L219" s="34">
        <v>1</v>
      </c>
      <c r="M219" s="34"/>
      <c r="N219" s="34"/>
      <c r="O219" s="34" t="s">
        <v>2744</v>
      </c>
      <c r="P219" s="34"/>
      <c r="W219" s="196">
        <v>5000</v>
      </c>
      <c r="X219" s="197">
        <f t="shared" si="87"/>
        <v>5000</v>
      </c>
      <c r="Y219"/>
      <c r="Z219"/>
      <c r="AA219"/>
      <c r="AB219"/>
      <c r="AC219" s="66"/>
    </row>
    <row r="220" spans="2:29" s="35" customFormat="1">
      <c r="B220" s="38" t="s">
        <v>3521</v>
      </c>
      <c r="C220" s="36" t="str">
        <f>+C218</f>
        <v>4.1.1.4.01</v>
      </c>
      <c r="D220" s="212" t="s">
        <v>2687</v>
      </c>
      <c r="E220" s="34" t="s">
        <v>1791</v>
      </c>
      <c r="F220" s="34"/>
      <c r="G220" s="34"/>
      <c r="H220" s="34"/>
      <c r="I220" s="34"/>
      <c r="J220" s="34" t="s">
        <v>1134</v>
      </c>
      <c r="K220" s="34" t="s">
        <v>1665</v>
      </c>
      <c r="L220" s="34">
        <v>1</v>
      </c>
      <c r="M220" s="34"/>
      <c r="N220" s="34"/>
      <c r="O220" s="34" t="s">
        <v>2744</v>
      </c>
      <c r="P220" s="34"/>
      <c r="W220" s="196">
        <v>5000</v>
      </c>
      <c r="X220" s="197">
        <f t="shared" si="87"/>
        <v>5000</v>
      </c>
      <c r="Y220"/>
      <c r="Z220"/>
      <c r="AA220"/>
      <c r="AB220"/>
      <c r="AC220" s="66"/>
    </row>
    <row r="221" spans="2:29" s="35" customFormat="1">
      <c r="B221" s="38" t="s">
        <v>3522</v>
      </c>
      <c r="C221" s="36" t="str">
        <f t="shared" ref="C221" si="98">+C219</f>
        <v>4.1.1.4.01</v>
      </c>
      <c r="D221" s="212" t="s">
        <v>2688</v>
      </c>
      <c r="E221" s="34" t="s">
        <v>1791</v>
      </c>
      <c r="F221" s="34"/>
      <c r="G221" s="34"/>
      <c r="H221" s="34"/>
      <c r="I221" s="34"/>
      <c r="J221" s="34" t="s">
        <v>1134</v>
      </c>
      <c r="K221" s="34" t="s">
        <v>1665</v>
      </c>
      <c r="L221" s="34">
        <v>1</v>
      </c>
      <c r="M221" s="34"/>
      <c r="N221" s="34"/>
      <c r="O221" s="34" t="s">
        <v>2744</v>
      </c>
      <c r="P221" s="34"/>
      <c r="W221" s="196">
        <v>5000</v>
      </c>
      <c r="X221" s="197">
        <f t="shared" si="87"/>
        <v>5000</v>
      </c>
      <c r="Y221"/>
      <c r="Z221"/>
      <c r="AA221"/>
      <c r="AB221"/>
      <c r="AC221" s="66"/>
    </row>
    <row r="222" spans="2:29" s="35" customFormat="1">
      <c r="B222" s="38" t="s">
        <v>3523</v>
      </c>
      <c r="C222" s="36" t="str">
        <f>+C220</f>
        <v>4.1.1.4.01</v>
      </c>
      <c r="D222" s="212" t="s">
        <v>2689</v>
      </c>
      <c r="E222" s="34" t="s">
        <v>1791</v>
      </c>
      <c r="F222" s="34"/>
      <c r="G222" s="34"/>
      <c r="H222" s="34"/>
      <c r="I222" s="34"/>
      <c r="J222" s="34" t="s">
        <v>1134</v>
      </c>
      <c r="K222" s="34" t="s">
        <v>1665</v>
      </c>
      <c r="L222" s="34">
        <v>1</v>
      </c>
      <c r="M222" s="34"/>
      <c r="N222" s="34"/>
      <c r="O222" s="34" t="s">
        <v>2744</v>
      </c>
      <c r="P222" s="34"/>
      <c r="W222" s="196">
        <v>5000</v>
      </c>
      <c r="X222" s="197">
        <f t="shared" si="87"/>
        <v>5000</v>
      </c>
      <c r="Y222"/>
      <c r="Z222"/>
      <c r="AA222"/>
      <c r="AB222"/>
      <c r="AC222" s="66"/>
    </row>
    <row r="223" spans="2:29" s="35" customFormat="1">
      <c r="B223" s="38" t="s">
        <v>3524</v>
      </c>
      <c r="C223" s="36" t="str">
        <f t="shared" ref="C223" si="99">+C221</f>
        <v>4.1.1.4.01</v>
      </c>
      <c r="D223" s="212" t="s">
        <v>2690</v>
      </c>
      <c r="E223" s="34" t="s">
        <v>1791</v>
      </c>
      <c r="F223" s="34"/>
      <c r="G223" s="34"/>
      <c r="H223" s="34"/>
      <c r="I223" s="34"/>
      <c r="J223" s="34" t="s">
        <v>1134</v>
      </c>
      <c r="K223" s="34" t="s">
        <v>1665</v>
      </c>
      <c r="L223" s="34">
        <v>1</v>
      </c>
      <c r="M223" s="34"/>
      <c r="N223" s="34"/>
      <c r="O223" s="34" t="s">
        <v>2744</v>
      </c>
      <c r="P223" s="34"/>
      <c r="W223" s="196">
        <v>5000</v>
      </c>
      <c r="X223" s="197">
        <f t="shared" si="87"/>
        <v>5000</v>
      </c>
      <c r="Y223"/>
      <c r="Z223"/>
      <c r="AA223"/>
      <c r="AB223"/>
      <c r="AC223" s="66"/>
    </row>
    <row r="224" spans="2:29" s="35" customFormat="1">
      <c r="B224" s="38" t="s">
        <v>3525</v>
      </c>
      <c r="C224" s="36" t="str">
        <f>+C222</f>
        <v>4.1.1.4.01</v>
      </c>
      <c r="D224" s="212" t="s">
        <v>2691</v>
      </c>
      <c r="E224" s="34" t="s">
        <v>1791</v>
      </c>
      <c r="F224" s="34"/>
      <c r="G224" s="34"/>
      <c r="H224" s="34"/>
      <c r="I224" s="34"/>
      <c r="J224" s="34" t="s">
        <v>1134</v>
      </c>
      <c r="K224" s="34" t="s">
        <v>1665</v>
      </c>
      <c r="L224" s="34">
        <v>1</v>
      </c>
      <c r="M224" s="34"/>
      <c r="N224" s="34"/>
      <c r="O224" s="34" t="s">
        <v>2744</v>
      </c>
      <c r="P224" s="34"/>
      <c r="W224" s="196">
        <v>5000</v>
      </c>
      <c r="X224" s="197">
        <f t="shared" si="87"/>
        <v>5000</v>
      </c>
      <c r="Y224"/>
      <c r="Z224"/>
      <c r="AA224"/>
      <c r="AB224"/>
      <c r="AC224" s="66"/>
    </row>
    <row r="225" spans="2:29" s="35" customFormat="1">
      <c r="B225" s="38" t="s">
        <v>3526</v>
      </c>
      <c r="C225" s="36" t="str">
        <f t="shared" ref="C225" si="100">+C223</f>
        <v>4.1.1.4.01</v>
      </c>
      <c r="D225" s="212" t="s">
        <v>2692</v>
      </c>
      <c r="E225" s="34" t="s">
        <v>1791</v>
      </c>
      <c r="F225" s="34"/>
      <c r="G225" s="34"/>
      <c r="H225" s="34"/>
      <c r="I225" s="34"/>
      <c r="J225" s="34" t="s">
        <v>1134</v>
      </c>
      <c r="K225" s="34" t="s">
        <v>1665</v>
      </c>
      <c r="L225" s="34">
        <v>1</v>
      </c>
      <c r="M225" s="34"/>
      <c r="N225" s="34"/>
      <c r="O225" s="34" t="s">
        <v>2744</v>
      </c>
      <c r="P225" s="34"/>
      <c r="W225" s="196">
        <v>5000</v>
      </c>
      <c r="X225" s="197">
        <f t="shared" si="87"/>
        <v>5000</v>
      </c>
      <c r="Y225"/>
      <c r="Z225"/>
      <c r="AA225"/>
      <c r="AB225"/>
      <c r="AC225" s="66"/>
    </row>
    <row r="226" spans="2:29" s="35" customFormat="1">
      <c r="B226" s="38" t="s">
        <v>3527</v>
      </c>
      <c r="C226" s="36" t="str">
        <f>+C224</f>
        <v>4.1.1.4.01</v>
      </c>
      <c r="D226" s="212" t="s">
        <v>2693</v>
      </c>
      <c r="E226" s="34" t="s">
        <v>1791</v>
      </c>
      <c r="F226" s="34"/>
      <c r="G226" s="34"/>
      <c r="H226" s="34"/>
      <c r="I226" s="34"/>
      <c r="J226" s="34" t="s">
        <v>1134</v>
      </c>
      <c r="K226" s="34" t="s">
        <v>1665</v>
      </c>
      <c r="L226" s="34">
        <v>1</v>
      </c>
      <c r="M226" s="34"/>
      <c r="N226" s="34"/>
      <c r="O226" s="34" t="s">
        <v>2744</v>
      </c>
      <c r="P226" s="34"/>
      <c r="W226" s="196">
        <v>5000</v>
      </c>
      <c r="X226" s="197">
        <f t="shared" si="87"/>
        <v>5000</v>
      </c>
      <c r="Y226"/>
      <c r="Z226"/>
      <c r="AA226"/>
      <c r="AB226"/>
      <c r="AC226" s="66"/>
    </row>
    <row r="227" spans="2:29" s="35" customFormat="1">
      <c r="B227" s="38" t="s">
        <v>3528</v>
      </c>
      <c r="C227" s="36" t="str">
        <f t="shared" ref="C227" si="101">+C225</f>
        <v>4.1.1.4.01</v>
      </c>
      <c r="D227" s="212" t="s">
        <v>2694</v>
      </c>
      <c r="E227" s="34" t="s">
        <v>1791</v>
      </c>
      <c r="F227" s="34"/>
      <c r="G227" s="34"/>
      <c r="H227" s="34"/>
      <c r="I227" s="34"/>
      <c r="J227" s="34" t="s">
        <v>1134</v>
      </c>
      <c r="K227" s="34" t="s">
        <v>1665</v>
      </c>
      <c r="L227" s="34">
        <v>1</v>
      </c>
      <c r="M227" s="34"/>
      <c r="N227" s="34"/>
      <c r="O227" s="34" t="s">
        <v>2744</v>
      </c>
      <c r="P227" s="34"/>
      <c r="W227" s="196">
        <v>5000</v>
      </c>
      <c r="X227" s="197">
        <f t="shared" si="87"/>
        <v>5000</v>
      </c>
      <c r="Y227"/>
      <c r="Z227"/>
      <c r="AA227"/>
      <c r="AB227"/>
      <c r="AC227" s="66"/>
    </row>
    <row r="228" spans="2:29" s="35" customFormat="1">
      <c r="B228" s="38" t="s">
        <v>3529</v>
      </c>
      <c r="C228" s="36" t="str">
        <f>+C226</f>
        <v>4.1.1.4.01</v>
      </c>
      <c r="D228" s="212" t="s">
        <v>2695</v>
      </c>
      <c r="E228" s="34" t="s">
        <v>1709</v>
      </c>
      <c r="F228" s="34"/>
      <c r="G228" s="34"/>
      <c r="H228" s="34"/>
      <c r="I228" s="34"/>
      <c r="J228" s="34" t="s">
        <v>1134</v>
      </c>
      <c r="K228" s="34" t="s">
        <v>1665</v>
      </c>
      <c r="L228" s="34">
        <v>1</v>
      </c>
      <c r="M228" s="34"/>
      <c r="N228" s="34"/>
      <c r="O228" s="34" t="s">
        <v>2744</v>
      </c>
      <c r="P228" s="34"/>
      <c r="W228" s="196">
        <v>5000</v>
      </c>
      <c r="X228" s="197">
        <f t="shared" si="87"/>
        <v>5000</v>
      </c>
      <c r="Y228"/>
      <c r="Z228"/>
      <c r="AA228"/>
      <c r="AB228"/>
      <c r="AC228" s="66"/>
    </row>
    <row r="229" spans="2:29" s="35" customFormat="1">
      <c r="B229" s="38" t="s">
        <v>3530</v>
      </c>
      <c r="C229" s="36" t="str">
        <f t="shared" ref="C229" si="102">+C227</f>
        <v>4.1.1.4.01</v>
      </c>
      <c r="D229" s="212" t="s">
        <v>2696</v>
      </c>
      <c r="E229" s="34" t="s">
        <v>2745</v>
      </c>
      <c r="F229" s="34"/>
      <c r="G229" s="34"/>
      <c r="H229" s="34"/>
      <c r="I229" s="34"/>
      <c r="J229" s="34" t="s">
        <v>1134</v>
      </c>
      <c r="K229" s="34" t="s">
        <v>1665</v>
      </c>
      <c r="L229" s="34">
        <v>1</v>
      </c>
      <c r="M229" s="34"/>
      <c r="N229" s="34"/>
      <c r="O229" s="34" t="s">
        <v>2744</v>
      </c>
      <c r="P229" s="34"/>
      <c r="W229" s="196">
        <v>5000</v>
      </c>
      <c r="X229" s="197">
        <f t="shared" si="87"/>
        <v>5000</v>
      </c>
      <c r="Y229"/>
      <c r="Z229"/>
      <c r="AA229"/>
      <c r="AB229"/>
      <c r="AC229" s="66"/>
    </row>
    <row r="230" spans="2:29" s="35" customFormat="1">
      <c r="B230" s="38" t="s">
        <v>3531</v>
      </c>
      <c r="C230" s="36" t="str">
        <f>+C228</f>
        <v>4.1.1.4.01</v>
      </c>
      <c r="D230" s="212" t="s">
        <v>2697</v>
      </c>
      <c r="E230" s="34" t="s">
        <v>2558</v>
      </c>
      <c r="F230" s="34" t="s">
        <v>895</v>
      </c>
      <c r="G230" s="34"/>
      <c r="H230" s="34"/>
      <c r="I230" s="34"/>
      <c r="J230" s="34" t="s">
        <v>562</v>
      </c>
      <c r="K230" s="34" t="s">
        <v>1665</v>
      </c>
      <c r="L230" s="34">
        <v>1</v>
      </c>
      <c r="M230" s="34"/>
      <c r="N230" s="34"/>
      <c r="O230" s="34" t="str">
        <f t="shared" ref="O230:O232" si="103">+O229</f>
        <v>ALMACEN GENERAL</v>
      </c>
      <c r="P230" s="34"/>
      <c r="W230" s="196"/>
      <c r="X230" s="197"/>
      <c r="Y230"/>
      <c r="Z230"/>
      <c r="AA230"/>
      <c r="AB230"/>
      <c r="AC230" s="66"/>
    </row>
    <row r="231" spans="2:29" s="35" customFormat="1">
      <c r="B231" s="38" t="s">
        <v>3532</v>
      </c>
      <c r="C231" s="36" t="str">
        <f t="shared" ref="C231" si="104">+C229</f>
        <v>4.1.1.4.01</v>
      </c>
      <c r="D231" s="212" t="s">
        <v>2698</v>
      </c>
      <c r="E231" s="34" t="s">
        <v>896</v>
      </c>
      <c r="F231" s="34" t="s">
        <v>895</v>
      </c>
      <c r="G231" s="34"/>
      <c r="H231" s="34"/>
      <c r="I231" s="34"/>
      <c r="J231" s="34" t="s">
        <v>562</v>
      </c>
      <c r="K231" s="34" t="s">
        <v>1665</v>
      </c>
      <c r="L231" s="34">
        <v>1</v>
      </c>
      <c r="M231" s="34"/>
      <c r="N231" s="34"/>
      <c r="O231" s="34" t="str">
        <f t="shared" si="103"/>
        <v>ALMACEN GENERAL</v>
      </c>
      <c r="P231" s="34"/>
      <c r="W231" s="196"/>
      <c r="X231" s="197"/>
      <c r="Y231"/>
      <c r="Z231"/>
      <c r="AA231"/>
      <c r="AB231"/>
      <c r="AC231" s="66"/>
    </row>
    <row r="232" spans="2:29" s="35" customFormat="1">
      <c r="B232" s="38" t="s">
        <v>3533</v>
      </c>
      <c r="C232" s="36" t="str">
        <f>+C230</f>
        <v>4.1.1.4.01</v>
      </c>
      <c r="D232" s="212" t="s">
        <v>2699</v>
      </c>
      <c r="E232" s="34" t="str">
        <f>+E229</f>
        <v>SILLLA</v>
      </c>
      <c r="F232" s="34"/>
      <c r="G232" s="34"/>
      <c r="H232" s="34"/>
      <c r="I232" s="34"/>
      <c r="J232" s="34" t="s">
        <v>562</v>
      </c>
      <c r="K232" s="34" t="s">
        <v>1665</v>
      </c>
      <c r="L232" s="34">
        <v>1</v>
      </c>
      <c r="M232" s="34"/>
      <c r="N232" s="34"/>
      <c r="O232" s="34" t="str">
        <f t="shared" si="103"/>
        <v>ALMACEN GENERAL</v>
      </c>
      <c r="P232" s="34"/>
      <c r="W232" s="196"/>
      <c r="X232" s="197"/>
      <c r="Y232"/>
      <c r="Z232"/>
      <c r="AA232"/>
      <c r="AB232"/>
      <c r="AC232" s="66"/>
    </row>
    <row r="233" spans="2:29" s="35" customFormat="1">
      <c r="B233" s="38" t="s">
        <v>3534</v>
      </c>
      <c r="C233" s="36" t="str">
        <f t="shared" ref="C233" si="105">+C231</f>
        <v>4.1.1.4.01</v>
      </c>
      <c r="D233" s="212" t="s">
        <v>2700</v>
      </c>
      <c r="E233" s="34" t="s">
        <v>1207</v>
      </c>
      <c r="F233" s="34" t="s">
        <v>594</v>
      </c>
      <c r="G233" s="129"/>
      <c r="H233" s="129"/>
      <c r="I233" s="129"/>
      <c r="J233" s="34" t="s">
        <v>562</v>
      </c>
      <c r="K233" s="34" t="str">
        <f>+K530</f>
        <v>Usado</v>
      </c>
      <c r="L233" s="34">
        <v>1</v>
      </c>
      <c r="M233" s="129"/>
      <c r="N233" s="34"/>
      <c r="O233" s="34" t="str">
        <f>+B2364</f>
        <v>COCINA</v>
      </c>
      <c r="P233" s="129"/>
      <c r="W233" s="196">
        <v>15000</v>
      </c>
      <c r="X233" s="197">
        <f>+L233*W233</f>
        <v>15000</v>
      </c>
      <c r="Y233"/>
      <c r="Z233"/>
      <c r="AA233"/>
      <c r="AB233"/>
      <c r="AC233" s="66"/>
    </row>
    <row r="234" spans="2:29" s="35" customFormat="1">
      <c r="B234" s="38" t="s">
        <v>3535</v>
      </c>
      <c r="C234" s="36" t="str">
        <f>+C232</f>
        <v>4.1.1.4.01</v>
      </c>
      <c r="D234" s="212" t="s">
        <v>2701</v>
      </c>
      <c r="E234" s="34" t="s">
        <v>1207</v>
      </c>
      <c r="F234" s="34" t="s">
        <v>1208</v>
      </c>
      <c r="G234" s="129"/>
      <c r="H234" s="129"/>
      <c r="I234" s="129"/>
      <c r="J234" s="34" t="s">
        <v>1206</v>
      </c>
      <c r="K234" s="34" t="str">
        <f>+K531</f>
        <v>Usado</v>
      </c>
      <c r="L234" s="34">
        <f>+L530</f>
        <v>1</v>
      </c>
      <c r="M234" s="129"/>
      <c r="N234" s="34"/>
      <c r="O234" s="34" t="str">
        <f>+B2364</f>
        <v>COCINA</v>
      </c>
      <c r="P234" s="129"/>
      <c r="W234" s="196">
        <v>15000</v>
      </c>
      <c r="X234" s="197">
        <f>+W234</f>
        <v>15000</v>
      </c>
      <c r="Y234"/>
      <c r="Z234"/>
      <c r="AA234"/>
      <c r="AB234"/>
      <c r="AC234" s="66"/>
    </row>
    <row r="235" spans="2:29" s="35" customFormat="1">
      <c r="B235" s="38" t="s">
        <v>3536</v>
      </c>
      <c r="C235" s="36" t="str">
        <f t="shared" ref="C235" si="106">+C233</f>
        <v>4.1.1.4.01</v>
      </c>
      <c r="D235" s="212" t="s">
        <v>2702</v>
      </c>
      <c r="E235" s="34" t="s">
        <v>1209</v>
      </c>
      <c r="F235" s="34" t="s">
        <v>1210</v>
      </c>
      <c r="G235" s="129"/>
      <c r="H235" s="129"/>
      <c r="I235" s="129"/>
      <c r="J235" s="34" t="s">
        <v>562</v>
      </c>
      <c r="K235" s="34" t="str">
        <f>+K532</f>
        <v>Usado</v>
      </c>
      <c r="L235" s="34">
        <v>1</v>
      </c>
      <c r="M235" s="129"/>
      <c r="N235" s="34"/>
      <c r="O235" s="34" t="str">
        <f>+B2364</f>
        <v>COCINA</v>
      </c>
      <c r="P235" s="129"/>
      <c r="W235" s="196">
        <f>100*60</f>
        <v>6000</v>
      </c>
      <c r="X235" s="197">
        <f>+W235*L235</f>
        <v>6000</v>
      </c>
      <c r="Y235"/>
      <c r="Z235"/>
      <c r="AA235"/>
      <c r="AB235"/>
      <c r="AC235" s="66"/>
    </row>
    <row r="236" spans="2:29" s="35" customFormat="1">
      <c r="B236" s="38" t="s">
        <v>3537</v>
      </c>
      <c r="C236" s="36" t="str">
        <f>+C234</f>
        <v>4.1.1.4.01</v>
      </c>
      <c r="D236" s="212" t="s">
        <v>2703</v>
      </c>
      <c r="E236" s="34" t="s">
        <v>1211</v>
      </c>
      <c r="F236" s="34"/>
      <c r="G236" s="129"/>
      <c r="H236" s="129"/>
      <c r="I236" s="129"/>
      <c r="J236" s="34" t="s">
        <v>1212</v>
      </c>
      <c r="K236" s="34" t="str">
        <f>+K529</f>
        <v>Usado</v>
      </c>
      <c r="L236" s="34">
        <v>1</v>
      </c>
      <c r="M236" s="129"/>
      <c r="N236" s="34"/>
      <c r="O236" s="34" t="str">
        <f>+B2364</f>
        <v>COCINA</v>
      </c>
      <c r="P236" s="129"/>
      <c r="W236" s="196">
        <v>60000</v>
      </c>
      <c r="X236" s="197">
        <f>+W236</f>
        <v>60000</v>
      </c>
      <c r="Y236"/>
      <c r="Z236"/>
      <c r="AA236"/>
      <c r="AB236"/>
      <c r="AC236" s="66"/>
    </row>
    <row r="237" spans="2:29" s="35" customFormat="1">
      <c r="B237" s="38" t="s">
        <v>3538</v>
      </c>
      <c r="C237" s="36" t="str">
        <f t="shared" ref="C237" si="107">+C235</f>
        <v>4.1.1.4.01</v>
      </c>
      <c r="D237" s="212" t="s">
        <v>2704</v>
      </c>
      <c r="E237" s="34" t="s">
        <v>1213</v>
      </c>
      <c r="F237" s="34"/>
      <c r="G237" s="129"/>
      <c r="H237" s="129"/>
      <c r="I237" s="129"/>
      <c r="J237" s="34" t="str">
        <f>+J234</f>
        <v>Plateado</v>
      </c>
      <c r="K237" s="34" t="str">
        <f>+K530</f>
        <v>Usado</v>
      </c>
      <c r="L237" s="34">
        <v>1</v>
      </c>
      <c r="M237" s="129"/>
      <c r="N237" s="34"/>
      <c r="O237" s="34" t="str">
        <f>+B2364</f>
        <v>COCINA</v>
      </c>
      <c r="P237" s="129"/>
      <c r="W237" s="196">
        <v>1000</v>
      </c>
      <c r="X237" s="197">
        <f>+L237*W237</f>
        <v>1000</v>
      </c>
      <c r="Y237"/>
      <c r="Z237"/>
      <c r="AA237"/>
      <c r="AB237"/>
      <c r="AC237" s="66"/>
    </row>
    <row r="238" spans="2:29" s="35" customFormat="1">
      <c r="B238" s="38" t="s">
        <v>3539</v>
      </c>
      <c r="C238" s="36" t="str">
        <f>+C236</f>
        <v>4.1.1.4.01</v>
      </c>
      <c r="D238" s="212" t="s">
        <v>2705</v>
      </c>
      <c r="E238" s="34" t="s">
        <v>1214</v>
      </c>
      <c r="F238" s="34" t="s">
        <v>1215</v>
      </c>
      <c r="G238" s="129"/>
      <c r="H238" s="129"/>
      <c r="I238" s="129"/>
      <c r="J238" s="34" t="s">
        <v>388</v>
      </c>
      <c r="K238" s="34" t="str">
        <f>+K531</f>
        <v>Usado</v>
      </c>
      <c r="L238" s="34">
        <v>1</v>
      </c>
      <c r="M238" s="129"/>
      <c r="N238" s="34"/>
      <c r="O238" s="34" t="str">
        <f>+B2364</f>
        <v>COCINA</v>
      </c>
      <c r="P238" s="129"/>
      <c r="W238" s="196">
        <f>81*60</f>
        <v>4860</v>
      </c>
      <c r="X238" s="197">
        <f>+W238</f>
        <v>4860</v>
      </c>
      <c r="Y238"/>
      <c r="Z238"/>
      <c r="AA238"/>
      <c r="AB238"/>
      <c r="AC238" s="66"/>
    </row>
    <row r="239" spans="2:29" s="35" customFormat="1">
      <c r="B239" s="38" t="s">
        <v>3540</v>
      </c>
      <c r="C239" s="36" t="str">
        <f t="shared" ref="C239" si="108">+C237</f>
        <v>4.1.1.4.01</v>
      </c>
      <c r="D239" s="212" t="s">
        <v>2706</v>
      </c>
      <c r="E239" s="34" t="s">
        <v>663</v>
      </c>
      <c r="F239" s="34"/>
      <c r="G239" s="129"/>
      <c r="H239" s="129"/>
      <c r="I239" s="129"/>
      <c r="J239" s="34" t="str">
        <f>+J237</f>
        <v>Plateado</v>
      </c>
      <c r="K239" s="34" t="str">
        <f>+K532</f>
        <v>Usado</v>
      </c>
      <c r="L239" s="34">
        <v>1</v>
      </c>
      <c r="M239" s="129"/>
      <c r="N239" s="34"/>
      <c r="O239" s="34" t="str">
        <f>+B2364</f>
        <v>COCINA</v>
      </c>
      <c r="P239" s="129"/>
      <c r="W239" s="196">
        <v>3000</v>
      </c>
      <c r="X239" s="197">
        <v>3000</v>
      </c>
      <c r="Y239"/>
      <c r="Z239"/>
      <c r="AA239"/>
      <c r="AB239"/>
      <c r="AC239" s="66"/>
    </row>
    <row r="240" spans="2:29" s="35" customFormat="1">
      <c r="B240" s="38" t="s">
        <v>3541</v>
      </c>
      <c r="C240" s="36" t="str">
        <f>+C238</f>
        <v>4.1.1.4.01</v>
      </c>
      <c r="D240" s="212" t="s">
        <v>2707</v>
      </c>
      <c r="E240" s="34" t="s">
        <v>1216</v>
      </c>
      <c r="F240" s="34" t="s">
        <v>1217</v>
      </c>
      <c r="G240" s="129"/>
      <c r="H240" s="129"/>
      <c r="I240" s="129"/>
      <c r="J240" s="34" t="str">
        <f>+J526</f>
        <v>Negro</v>
      </c>
      <c r="K240" s="34" t="str">
        <f t="shared" ref="K240:K250" si="109">+K533</f>
        <v>nuevo</v>
      </c>
      <c r="L240" s="34">
        <f>+L528</f>
        <v>1</v>
      </c>
      <c r="M240" s="129"/>
      <c r="N240" s="34"/>
      <c r="O240" s="34" t="str">
        <f>+B2364</f>
        <v>COCINA</v>
      </c>
      <c r="P240" s="129"/>
      <c r="W240" s="196">
        <v>30000</v>
      </c>
      <c r="X240" s="197">
        <f>+W240</f>
        <v>30000</v>
      </c>
      <c r="Y240"/>
      <c r="Z240"/>
      <c r="AA240"/>
      <c r="AB240"/>
      <c r="AC240" s="66"/>
    </row>
    <row r="241" spans="2:29" s="35" customFormat="1">
      <c r="B241" s="38" t="s">
        <v>3542</v>
      </c>
      <c r="C241" s="36" t="str">
        <f t="shared" ref="C241" si="110">+C239</f>
        <v>4.1.1.4.01</v>
      </c>
      <c r="D241" s="212" t="s">
        <v>2708</v>
      </c>
      <c r="E241" s="34" t="s">
        <v>1219</v>
      </c>
      <c r="F241" s="34" t="s">
        <v>1218</v>
      </c>
      <c r="G241" s="129"/>
      <c r="H241" s="129"/>
      <c r="I241" s="129"/>
      <c r="J241" s="34" t="str">
        <f>+J237</f>
        <v>Plateado</v>
      </c>
      <c r="K241" s="34" t="str">
        <f t="shared" si="109"/>
        <v>Usado</v>
      </c>
      <c r="L241" s="34">
        <f>+L234</f>
        <v>1</v>
      </c>
      <c r="M241" s="129"/>
      <c r="N241" s="34"/>
      <c r="O241" s="34" t="str">
        <f>+O235</f>
        <v>COCINA</v>
      </c>
      <c r="P241" s="129"/>
      <c r="W241" s="196">
        <v>6500</v>
      </c>
      <c r="X241" s="197">
        <f>+W241</f>
        <v>6500</v>
      </c>
      <c r="Y241"/>
      <c r="Z241"/>
      <c r="AA241"/>
      <c r="AB241"/>
      <c r="AC241" s="66"/>
    </row>
    <row r="242" spans="2:29" s="35" customFormat="1">
      <c r="B242" s="38" t="s">
        <v>3543</v>
      </c>
      <c r="C242" s="36" t="str">
        <f>+C240</f>
        <v>4.1.1.4.01</v>
      </c>
      <c r="D242" s="212" t="s">
        <v>2709</v>
      </c>
      <c r="E242" s="34" t="s">
        <v>1207</v>
      </c>
      <c r="F242" s="34" t="s">
        <v>594</v>
      </c>
      <c r="G242" s="129"/>
      <c r="H242" s="129"/>
      <c r="I242" s="129"/>
      <c r="J242" s="34" t="s">
        <v>1206</v>
      </c>
      <c r="K242" s="34" t="str">
        <f t="shared" si="109"/>
        <v>Usado</v>
      </c>
      <c r="L242" s="34">
        <v>1</v>
      </c>
      <c r="M242" s="129"/>
      <c r="N242" s="34"/>
      <c r="O242" s="34" t="str">
        <f t="shared" ref="O242:O279" si="111">+O236</f>
        <v>COCINA</v>
      </c>
      <c r="P242" s="129"/>
      <c r="W242" s="196">
        <v>15000</v>
      </c>
      <c r="X242" s="197">
        <f>+L242*W242</f>
        <v>15000</v>
      </c>
      <c r="Y242"/>
      <c r="Z242"/>
      <c r="AA242"/>
      <c r="AB242"/>
      <c r="AC242" s="66"/>
    </row>
    <row r="243" spans="2:29" s="35" customFormat="1">
      <c r="B243" s="38" t="s">
        <v>3544</v>
      </c>
      <c r="C243" s="36" t="str">
        <f t="shared" ref="C243" si="112">+C241</f>
        <v>4.1.1.4.01</v>
      </c>
      <c r="D243" s="212" t="s">
        <v>2710</v>
      </c>
      <c r="E243" s="34" t="s">
        <v>1213</v>
      </c>
      <c r="F243" s="34"/>
      <c r="G243" s="129"/>
      <c r="H243" s="129"/>
      <c r="I243" s="129"/>
      <c r="J243" s="34" t="str">
        <f>+J240</f>
        <v>Negro</v>
      </c>
      <c r="K243" s="34" t="str">
        <f t="shared" si="109"/>
        <v>usado</v>
      </c>
      <c r="L243" s="34">
        <v>1</v>
      </c>
      <c r="M243" s="129"/>
      <c r="N243" s="34"/>
      <c r="O243" s="34" t="str">
        <f t="shared" si="111"/>
        <v>COCINA</v>
      </c>
      <c r="P243" s="129"/>
      <c r="W243" s="196">
        <v>1000</v>
      </c>
      <c r="X243" s="197">
        <f>+L243*W243</f>
        <v>1000</v>
      </c>
      <c r="Y243"/>
      <c r="Z243"/>
      <c r="AA243"/>
      <c r="AB243"/>
      <c r="AC243" s="66"/>
    </row>
    <row r="244" spans="2:29" s="35" customFormat="1">
      <c r="B244" s="38" t="s">
        <v>3545</v>
      </c>
      <c r="C244" s="36" t="str">
        <f>+C242</f>
        <v>4.1.1.4.01</v>
      </c>
      <c r="D244" s="212" t="s">
        <v>2711</v>
      </c>
      <c r="E244" s="34" t="s">
        <v>1211</v>
      </c>
      <c r="F244" s="34"/>
      <c r="G244" s="129"/>
      <c r="H244" s="129"/>
      <c r="I244" s="129"/>
      <c r="J244" s="34" t="s">
        <v>1212</v>
      </c>
      <c r="K244" s="34" t="str">
        <f t="shared" si="109"/>
        <v>Usado</v>
      </c>
      <c r="L244" s="34">
        <v>1</v>
      </c>
      <c r="M244" s="129"/>
      <c r="N244" s="34"/>
      <c r="O244" s="34" t="str">
        <f t="shared" si="111"/>
        <v>COCINA</v>
      </c>
      <c r="P244" s="129"/>
      <c r="W244" s="196">
        <v>60000</v>
      </c>
      <c r="X244" s="197">
        <f>+W244</f>
        <v>60000</v>
      </c>
      <c r="Y244"/>
      <c r="Z244"/>
      <c r="AA244"/>
      <c r="AB244"/>
      <c r="AC244" s="66"/>
    </row>
    <row r="245" spans="2:29" s="35" customFormat="1">
      <c r="B245" s="38" t="s">
        <v>3546</v>
      </c>
      <c r="C245" s="36" t="str">
        <f t="shared" ref="C245" si="113">+C243</f>
        <v>4.1.1.4.01</v>
      </c>
      <c r="D245" s="212" t="s">
        <v>2712</v>
      </c>
      <c r="E245" s="34" t="s">
        <v>1211</v>
      </c>
      <c r="F245" s="34"/>
      <c r="G245" s="129"/>
      <c r="H245" s="129"/>
      <c r="I245" s="129"/>
      <c r="J245" s="34" t="s">
        <v>1212</v>
      </c>
      <c r="K245" s="34" t="str">
        <f t="shared" si="109"/>
        <v>Usado</v>
      </c>
      <c r="L245" s="34">
        <v>1</v>
      </c>
      <c r="M245" s="129"/>
      <c r="N245" s="34"/>
      <c r="O245" s="34" t="str">
        <f t="shared" si="111"/>
        <v>COCINA</v>
      </c>
      <c r="P245" s="129"/>
      <c r="W245" s="196">
        <v>60000</v>
      </c>
      <c r="X245" s="197">
        <f>+W245</f>
        <v>60000</v>
      </c>
      <c r="Y245"/>
      <c r="Z245"/>
      <c r="AA245"/>
      <c r="AB245"/>
      <c r="AC245" s="66"/>
    </row>
    <row r="246" spans="2:29" s="35" customFormat="1">
      <c r="B246" s="38" t="s">
        <v>3547</v>
      </c>
      <c r="C246" s="36" t="str">
        <f>+C244</f>
        <v>4.1.1.4.01</v>
      </c>
      <c r="D246" s="212" t="s">
        <v>2713</v>
      </c>
      <c r="E246" s="34" t="s">
        <v>1209</v>
      </c>
      <c r="F246" s="34" t="s">
        <v>1210</v>
      </c>
      <c r="G246" s="129"/>
      <c r="H246" s="129"/>
      <c r="I246" s="129"/>
      <c r="J246" s="34" t="s">
        <v>562</v>
      </c>
      <c r="K246" s="34" t="str">
        <f t="shared" si="109"/>
        <v>Usado</v>
      </c>
      <c r="L246" s="34">
        <v>1</v>
      </c>
      <c r="M246" s="129"/>
      <c r="N246" s="34"/>
      <c r="O246" s="34" t="str">
        <f t="shared" si="111"/>
        <v>COCINA</v>
      </c>
      <c r="P246" s="129"/>
      <c r="W246" s="196">
        <f t="shared" ref="W246:W255" si="114">100*60</f>
        <v>6000</v>
      </c>
      <c r="X246" s="197">
        <f t="shared" ref="X246:X255" si="115">+W246*L246</f>
        <v>6000</v>
      </c>
      <c r="Y246"/>
      <c r="Z246"/>
      <c r="AA246"/>
      <c r="AB246"/>
      <c r="AC246" s="66"/>
    </row>
    <row r="247" spans="2:29" s="35" customFormat="1">
      <c r="B247" s="38" t="s">
        <v>3548</v>
      </c>
      <c r="C247" s="36" t="str">
        <f t="shared" ref="C247" si="116">+C245</f>
        <v>4.1.1.4.01</v>
      </c>
      <c r="D247" s="212" t="s">
        <v>2714</v>
      </c>
      <c r="E247" s="34" t="s">
        <v>1209</v>
      </c>
      <c r="F247" s="34" t="s">
        <v>1210</v>
      </c>
      <c r="G247" s="129"/>
      <c r="H247" s="129"/>
      <c r="I247" s="129"/>
      <c r="J247" s="34" t="s">
        <v>562</v>
      </c>
      <c r="K247" s="34" t="str">
        <f t="shared" si="109"/>
        <v>Usado</v>
      </c>
      <c r="L247" s="34">
        <v>1</v>
      </c>
      <c r="M247" s="129"/>
      <c r="N247" s="34"/>
      <c r="O247" s="34" t="str">
        <f t="shared" si="111"/>
        <v>COCINA</v>
      </c>
      <c r="P247" s="129"/>
      <c r="W247" s="196">
        <f t="shared" si="114"/>
        <v>6000</v>
      </c>
      <c r="X247" s="197">
        <f t="shared" si="115"/>
        <v>6000</v>
      </c>
      <c r="Y247"/>
      <c r="Z247"/>
      <c r="AA247"/>
      <c r="AB247"/>
      <c r="AC247" s="66"/>
    </row>
    <row r="248" spans="2:29" s="35" customFormat="1">
      <c r="B248" s="38" t="s">
        <v>3549</v>
      </c>
      <c r="C248" s="36" t="str">
        <f>+C246</f>
        <v>4.1.1.4.01</v>
      </c>
      <c r="D248" s="212" t="s">
        <v>2715</v>
      </c>
      <c r="E248" s="34" t="s">
        <v>1209</v>
      </c>
      <c r="F248" s="34" t="s">
        <v>1210</v>
      </c>
      <c r="G248" s="129"/>
      <c r="H248" s="129"/>
      <c r="I248" s="129"/>
      <c r="J248" s="34" t="s">
        <v>562</v>
      </c>
      <c r="K248" s="34" t="str">
        <f t="shared" si="109"/>
        <v>Usado</v>
      </c>
      <c r="L248" s="34">
        <v>1</v>
      </c>
      <c r="M248" s="129"/>
      <c r="N248" s="34"/>
      <c r="O248" s="34" t="str">
        <f t="shared" si="111"/>
        <v>COCINA</v>
      </c>
      <c r="P248" s="129"/>
      <c r="W248" s="196">
        <f t="shared" si="114"/>
        <v>6000</v>
      </c>
      <c r="X248" s="197">
        <f t="shared" si="115"/>
        <v>6000</v>
      </c>
      <c r="Y248"/>
      <c r="Z248"/>
      <c r="AA248"/>
      <c r="AB248"/>
      <c r="AC248" s="66"/>
    </row>
    <row r="249" spans="2:29" s="35" customFormat="1">
      <c r="B249" s="38" t="s">
        <v>3550</v>
      </c>
      <c r="C249" s="36" t="str">
        <f t="shared" ref="C249" si="117">+C247</f>
        <v>4.1.1.4.01</v>
      </c>
      <c r="D249" s="212" t="s">
        <v>2716</v>
      </c>
      <c r="E249" s="34" t="s">
        <v>1209</v>
      </c>
      <c r="F249" s="34" t="s">
        <v>1210</v>
      </c>
      <c r="G249" s="129"/>
      <c r="H249" s="129"/>
      <c r="I249" s="129"/>
      <c r="J249" s="34" t="s">
        <v>562</v>
      </c>
      <c r="K249" s="34" t="str">
        <f t="shared" si="109"/>
        <v>Usado</v>
      </c>
      <c r="L249" s="34">
        <v>1</v>
      </c>
      <c r="M249" s="129"/>
      <c r="N249" s="34"/>
      <c r="O249" s="34" t="str">
        <f t="shared" si="111"/>
        <v>COCINA</v>
      </c>
      <c r="P249" s="129"/>
      <c r="W249" s="196">
        <f t="shared" si="114"/>
        <v>6000</v>
      </c>
      <c r="X249" s="197">
        <f t="shared" si="115"/>
        <v>6000</v>
      </c>
      <c r="Y249"/>
      <c r="Z249"/>
      <c r="AA249"/>
      <c r="AB249"/>
      <c r="AC249" s="66"/>
    </row>
    <row r="250" spans="2:29" s="35" customFormat="1">
      <c r="B250" s="38" t="s">
        <v>3551</v>
      </c>
      <c r="C250" s="36" t="str">
        <f>+C248</f>
        <v>4.1.1.4.01</v>
      </c>
      <c r="D250" s="212" t="s">
        <v>2717</v>
      </c>
      <c r="E250" s="34" t="s">
        <v>1209</v>
      </c>
      <c r="F250" s="34" t="s">
        <v>1210</v>
      </c>
      <c r="G250" s="129"/>
      <c r="H250" s="129"/>
      <c r="I250" s="129"/>
      <c r="J250" s="34" t="s">
        <v>562</v>
      </c>
      <c r="K250" s="34" t="str">
        <f t="shared" si="109"/>
        <v>Usado</v>
      </c>
      <c r="L250" s="34">
        <v>1</v>
      </c>
      <c r="M250" s="129"/>
      <c r="N250" s="34"/>
      <c r="O250" s="34" t="str">
        <f t="shared" si="111"/>
        <v>COCINA</v>
      </c>
      <c r="P250" s="129"/>
      <c r="W250" s="196">
        <f t="shared" si="114"/>
        <v>6000</v>
      </c>
      <c r="X250" s="197">
        <f t="shared" si="115"/>
        <v>6000</v>
      </c>
      <c r="Y250"/>
      <c r="Z250"/>
      <c r="AA250"/>
      <c r="AB250"/>
      <c r="AC250" s="66"/>
    </row>
    <row r="251" spans="2:29" s="35" customFormat="1">
      <c r="B251" s="38" t="s">
        <v>3552</v>
      </c>
      <c r="C251" s="36" t="str">
        <f t="shared" ref="C251" si="118">+C249</f>
        <v>4.1.1.4.01</v>
      </c>
      <c r="D251" s="212" t="s">
        <v>2718</v>
      </c>
      <c r="E251" s="34" t="s">
        <v>1209</v>
      </c>
      <c r="F251" s="34" t="s">
        <v>1210</v>
      </c>
      <c r="G251" s="129"/>
      <c r="H251" s="129"/>
      <c r="I251" s="129"/>
      <c r="J251" s="34" t="s">
        <v>562</v>
      </c>
      <c r="K251" s="34" t="str">
        <f t="shared" ref="K251:K280" si="119">+K2379</f>
        <v>Usado</v>
      </c>
      <c r="L251" s="34">
        <v>1</v>
      </c>
      <c r="M251" s="129"/>
      <c r="N251" s="34"/>
      <c r="O251" s="34" t="str">
        <f t="shared" si="111"/>
        <v>COCINA</v>
      </c>
      <c r="P251" s="129"/>
      <c r="W251" s="196">
        <f t="shared" si="114"/>
        <v>6000</v>
      </c>
      <c r="X251" s="197">
        <f t="shared" si="115"/>
        <v>6000</v>
      </c>
      <c r="Y251"/>
      <c r="Z251"/>
      <c r="AA251"/>
      <c r="AB251"/>
      <c r="AC251" s="66"/>
    </row>
    <row r="252" spans="2:29" s="35" customFormat="1">
      <c r="B252" s="38" t="s">
        <v>3553</v>
      </c>
      <c r="C252" s="36" t="str">
        <f>+C250</f>
        <v>4.1.1.4.01</v>
      </c>
      <c r="D252" s="212" t="s">
        <v>2719</v>
      </c>
      <c r="E252" s="34" t="s">
        <v>1209</v>
      </c>
      <c r="F252" s="34" t="s">
        <v>1210</v>
      </c>
      <c r="G252" s="129"/>
      <c r="H252" s="129"/>
      <c r="I252" s="129"/>
      <c r="J252" s="34" t="s">
        <v>562</v>
      </c>
      <c r="K252" s="34" t="str">
        <f t="shared" si="119"/>
        <v>Usado</v>
      </c>
      <c r="L252" s="34">
        <v>1</v>
      </c>
      <c r="M252" s="129"/>
      <c r="N252" s="34"/>
      <c r="O252" s="34" t="str">
        <f t="shared" si="111"/>
        <v>COCINA</v>
      </c>
      <c r="P252" s="129"/>
      <c r="W252" s="196">
        <f t="shared" si="114"/>
        <v>6000</v>
      </c>
      <c r="X252" s="197">
        <f t="shared" si="115"/>
        <v>6000</v>
      </c>
      <c r="Y252"/>
      <c r="Z252"/>
      <c r="AA252"/>
      <c r="AB252"/>
      <c r="AC252" s="66"/>
    </row>
    <row r="253" spans="2:29" s="35" customFormat="1">
      <c r="B253" s="38" t="s">
        <v>3554</v>
      </c>
      <c r="C253" s="36" t="str">
        <f t="shared" ref="C253" si="120">+C251</f>
        <v>4.1.1.4.01</v>
      </c>
      <c r="D253" s="212" t="s">
        <v>2720</v>
      </c>
      <c r="E253" s="34" t="s">
        <v>1209</v>
      </c>
      <c r="F253" s="34" t="s">
        <v>1210</v>
      </c>
      <c r="G253" s="129"/>
      <c r="H253" s="129"/>
      <c r="I253" s="129"/>
      <c r="J253" s="34" t="s">
        <v>562</v>
      </c>
      <c r="K253" s="34">
        <f t="shared" si="119"/>
        <v>0</v>
      </c>
      <c r="L253" s="34">
        <v>1</v>
      </c>
      <c r="M253" s="129"/>
      <c r="N253" s="34"/>
      <c r="O253" s="34" t="str">
        <f t="shared" si="111"/>
        <v>COCINA</v>
      </c>
      <c r="P253" s="129"/>
      <c r="W253" s="196">
        <f t="shared" si="114"/>
        <v>6000</v>
      </c>
      <c r="X253" s="197">
        <f t="shared" si="115"/>
        <v>6000</v>
      </c>
      <c r="Y253"/>
      <c r="Z253"/>
      <c r="AA253"/>
      <c r="AB253"/>
      <c r="AC253" s="66"/>
    </row>
    <row r="254" spans="2:29" s="35" customFormat="1">
      <c r="B254" s="38" t="s">
        <v>3555</v>
      </c>
      <c r="C254" s="36" t="str">
        <f>+C252</f>
        <v>4.1.1.4.01</v>
      </c>
      <c r="D254" s="212" t="s">
        <v>2721</v>
      </c>
      <c r="E254" s="34" t="s">
        <v>1209</v>
      </c>
      <c r="F254" s="34" t="s">
        <v>1210</v>
      </c>
      <c r="G254" s="129"/>
      <c r="H254" s="129"/>
      <c r="I254" s="129"/>
      <c r="J254" s="34" t="s">
        <v>562</v>
      </c>
      <c r="K254" s="34" t="str">
        <f t="shared" si="119"/>
        <v>Usado</v>
      </c>
      <c r="L254" s="34">
        <v>1</v>
      </c>
      <c r="M254" s="129"/>
      <c r="N254" s="34"/>
      <c r="O254" s="34" t="str">
        <f t="shared" si="111"/>
        <v>COCINA</v>
      </c>
      <c r="P254" s="129"/>
      <c r="W254" s="196">
        <f t="shared" si="114"/>
        <v>6000</v>
      </c>
      <c r="X254" s="197">
        <f t="shared" si="115"/>
        <v>6000</v>
      </c>
      <c r="Y254"/>
      <c r="Z254"/>
      <c r="AA254"/>
      <c r="AB254"/>
      <c r="AC254" s="66"/>
    </row>
    <row r="255" spans="2:29" s="35" customFormat="1">
      <c r="B255" s="38" t="s">
        <v>3556</v>
      </c>
      <c r="C255" s="36" t="str">
        <f t="shared" ref="C255" si="121">+C253</f>
        <v>4.1.1.4.01</v>
      </c>
      <c r="D255" s="212" t="s">
        <v>2722</v>
      </c>
      <c r="E255" s="34" t="s">
        <v>1209</v>
      </c>
      <c r="F255" s="34" t="s">
        <v>1210</v>
      </c>
      <c r="G255" s="129"/>
      <c r="H255" s="129"/>
      <c r="I255" s="129"/>
      <c r="J255" s="34" t="s">
        <v>562</v>
      </c>
      <c r="K255" s="34" t="str">
        <f t="shared" si="119"/>
        <v>Usado</v>
      </c>
      <c r="L255" s="34">
        <v>1</v>
      </c>
      <c r="M255" s="129"/>
      <c r="N255" s="34"/>
      <c r="O255" s="34" t="str">
        <f t="shared" si="111"/>
        <v>COCINA</v>
      </c>
      <c r="P255" s="129"/>
      <c r="W255" s="196">
        <f t="shared" si="114"/>
        <v>6000</v>
      </c>
      <c r="X255" s="197">
        <f t="shared" si="115"/>
        <v>6000</v>
      </c>
      <c r="Y255"/>
      <c r="Z255"/>
      <c r="AA255"/>
      <c r="AB255"/>
      <c r="AC255" s="66"/>
    </row>
    <row r="256" spans="2:29" s="35" customFormat="1">
      <c r="B256" s="38" t="s">
        <v>3557</v>
      </c>
      <c r="C256" s="36" t="str">
        <f>+C254</f>
        <v>4.1.1.4.01</v>
      </c>
      <c r="D256" s="212" t="s">
        <v>2723</v>
      </c>
      <c r="E256" s="34" t="s">
        <v>2761</v>
      </c>
      <c r="F256" s="34"/>
      <c r="G256" s="34"/>
      <c r="H256" s="34"/>
      <c r="I256" s="34"/>
      <c r="J256" s="34" t="s">
        <v>562</v>
      </c>
      <c r="K256" s="34" t="str">
        <f t="shared" si="119"/>
        <v>Usado</v>
      </c>
      <c r="L256" s="34">
        <v>1</v>
      </c>
      <c r="M256" s="34"/>
      <c r="N256" s="34"/>
      <c r="O256" s="34" t="str">
        <f t="shared" si="111"/>
        <v>COCINA</v>
      </c>
      <c r="P256" s="34"/>
      <c r="W256" s="196"/>
      <c r="X256" s="197"/>
      <c r="Y256"/>
      <c r="Z256"/>
      <c r="AA256"/>
      <c r="AB256"/>
      <c r="AC256" s="66"/>
    </row>
    <row r="257" spans="2:29" s="35" customFormat="1">
      <c r="B257" s="38" t="s">
        <v>3558</v>
      </c>
      <c r="C257" s="36" t="str">
        <f t="shared" ref="C257" si="122">+C255</f>
        <v>4.1.1.4.01</v>
      </c>
      <c r="D257" s="212" t="s">
        <v>2724</v>
      </c>
      <c r="E257" s="34" t="s">
        <v>1209</v>
      </c>
      <c r="F257" s="34"/>
      <c r="G257" s="34"/>
      <c r="H257" s="34"/>
      <c r="I257" s="34"/>
      <c r="J257" s="34" t="s">
        <v>562</v>
      </c>
      <c r="K257" s="34" t="str">
        <f t="shared" si="119"/>
        <v>Usado</v>
      </c>
      <c r="L257" s="34">
        <v>1</v>
      </c>
      <c r="M257" s="34"/>
      <c r="N257" s="34"/>
      <c r="O257" s="34" t="str">
        <f t="shared" si="111"/>
        <v>COCINA</v>
      </c>
      <c r="P257" s="34"/>
      <c r="W257" s="196"/>
      <c r="X257" s="197"/>
      <c r="Y257"/>
      <c r="Z257"/>
      <c r="AA257"/>
      <c r="AB257"/>
      <c r="AC257" s="66"/>
    </row>
    <row r="258" spans="2:29" s="35" customFormat="1">
      <c r="B258" s="38" t="s">
        <v>3559</v>
      </c>
      <c r="C258" s="36" t="str">
        <f>+C256</f>
        <v>4.1.1.4.01</v>
      </c>
      <c r="D258" s="212" t="s">
        <v>2725</v>
      </c>
      <c r="E258" s="34" t="s">
        <v>2761</v>
      </c>
      <c r="F258" s="34"/>
      <c r="G258" s="34"/>
      <c r="H258" s="34"/>
      <c r="I258" s="34"/>
      <c r="J258" s="34" t="s">
        <v>562</v>
      </c>
      <c r="K258" s="34" t="str">
        <f t="shared" si="119"/>
        <v>Usado</v>
      </c>
      <c r="L258" s="34">
        <v>1</v>
      </c>
      <c r="M258" s="34"/>
      <c r="N258" s="34"/>
      <c r="O258" s="34" t="str">
        <f t="shared" si="111"/>
        <v>COCINA</v>
      </c>
      <c r="P258" s="34"/>
      <c r="W258" s="196"/>
      <c r="X258" s="197"/>
      <c r="Y258"/>
      <c r="Z258"/>
      <c r="AA258"/>
      <c r="AB258"/>
      <c r="AC258" s="66"/>
    </row>
    <row r="259" spans="2:29" s="35" customFormat="1">
      <c r="B259" s="38" t="s">
        <v>3560</v>
      </c>
      <c r="C259" s="36" t="str">
        <f t="shared" ref="C259" si="123">+C257</f>
        <v>4.1.1.4.01</v>
      </c>
      <c r="D259" s="212" t="s">
        <v>2726</v>
      </c>
      <c r="E259" s="34" t="s">
        <v>1209</v>
      </c>
      <c r="F259" s="34"/>
      <c r="G259" s="34"/>
      <c r="H259" s="34"/>
      <c r="I259" s="34"/>
      <c r="J259" s="34" t="s">
        <v>562</v>
      </c>
      <c r="K259" s="34" t="str">
        <f t="shared" si="119"/>
        <v>Usado</v>
      </c>
      <c r="L259" s="34">
        <v>1</v>
      </c>
      <c r="M259" s="34"/>
      <c r="N259" s="34"/>
      <c r="O259" s="34" t="str">
        <f t="shared" si="111"/>
        <v>COCINA</v>
      </c>
      <c r="P259" s="34"/>
      <c r="W259" s="196"/>
      <c r="X259" s="197"/>
      <c r="Y259"/>
      <c r="Z259"/>
      <c r="AA259"/>
      <c r="AB259"/>
      <c r="AC259" s="66"/>
    </row>
    <row r="260" spans="2:29" s="35" customFormat="1">
      <c r="B260" s="38" t="s">
        <v>3561</v>
      </c>
      <c r="C260" s="36" t="str">
        <f>+C258</f>
        <v>4.1.1.4.01</v>
      </c>
      <c r="D260" s="212" t="s">
        <v>2727</v>
      </c>
      <c r="E260" s="34" t="s">
        <v>2761</v>
      </c>
      <c r="F260" s="34"/>
      <c r="G260" s="34"/>
      <c r="H260" s="34"/>
      <c r="I260" s="34"/>
      <c r="J260" s="34" t="s">
        <v>562</v>
      </c>
      <c r="K260" s="34" t="str">
        <f t="shared" si="119"/>
        <v>Usado</v>
      </c>
      <c r="L260" s="34">
        <v>1</v>
      </c>
      <c r="M260" s="34"/>
      <c r="N260" s="34"/>
      <c r="O260" s="34" t="str">
        <f t="shared" si="111"/>
        <v>COCINA</v>
      </c>
      <c r="P260" s="34"/>
      <c r="W260" s="196"/>
      <c r="X260" s="197"/>
      <c r="Y260"/>
      <c r="Z260"/>
      <c r="AA260"/>
      <c r="AB260"/>
      <c r="AC260" s="66"/>
    </row>
    <row r="261" spans="2:29" s="35" customFormat="1">
      <c r="B261" s="38" t="s">
        <v>3562</v>
      </c>
      <c r="C261" s="36" t="str">
        <f t="shared" ref="C261" si="124">+C259</f>
        <v>4.1.1.4.01</v>
      </c>
      <c r="D261" s="212" t="s">
        <v>2728</v>
      </c>
      <c r="E261" s="34" t="s">
        <v>1209</v>
      </c>
      <c r="F261" s="34"/>
      <c r="G261" s="34"/>
      <c r="H261" s="34"/>
      <c r="I261" s="34"/>
      <c r="J261" s="34" t="s">
        <v>562</v>
      </c>
      <c r="K261" s="34">
        <f t="shared" si="119"/>
        <v>0</v>
      </c>
      <c r="L261" s="34">
        <v>1</v>
      </c>
      <c r="M261" s="34"/>
      <c r="N261" s="34"/>
      <c r="O261" s="34" t="str">
        <f t="shared" si="111"/>
        <v>COCINA</v>
      </c>
      <c r="P261" s="34"/>
      <c r="W261" s="196"/>
      <c r="X261" s="197"/>
      <c r="Y261"/>
      <c r="Z261"/>
      <c r="AA261"/>
      <c r="AB261"/>
      <c r="AC261" s="66"/>
    </row>
    <row r="262" spans="2:29" s="35" customFormat="1">
      <c r="B262" s="38" t="s">
        <v>3563</v>
      </c>
      <c r="C262" s="36" t="str">
        <f>+C260</f>
        <v>4.1.1.4.01</v>
      </c>
      <c r="D262" s="212" t="s">
        <v>2729</v>
      </c>
      <c r="E262" s="34" t="s">
        <v>2761</v>
      </c>
      <c r="F262" s="34"/>
      <c r="G262" s="34"/>
      <c r="H262" s="34"/>
      <c r="I262" s="34"/>
      <c r="J262" s="34" t="s">
        <v>562</v>
      </c>
      <c r="K262" s="34" t="str">
        <f t="shared" ref="K262:K275" si="125">+K500</f>
        <v>Usado</v>
      </c>
      <c r="L262" s="34">
        <v>1</v>
      </c>
      <c r="M262" s="34"/>
      <c r="N262" s="34"/>
      <c r="O262" s="34" t="str">
        <f>+O256</f>
        <v>COCINA</v>
      </c>
      <c r="P262" s="34"/>
      <c r="W262" s="196"/>
      <c r="X262" s="197"/>
      <c r="Y262"/>
      <c r="Z262"/>
      <c r="AA262"/>
      <c r="AB262"/>
      <c r="AC262" s="66"/>
    </row>
    <row r="263" spans="2:29" s="35" customFormat="1">
      <c r="B263" s="38" t="s">
        <v>3564</v>
      </c>
      <c r="C263" s="36" t="str">
        <f t="shared" ref="C263" si="126">+C261</f>
        <v>4.1.1.4.01</v>
      </c>
      <c r="D263" s="212" t="s">
        <v>2730</v>
      </c>
      <c r="E263" s="34" t="s">
        <v>1209</v>
      </c>
      <c r="F263" s="34"/>
      <c r="G263" s="34"/>
      <c r="H263" s="34"/>
      <c r="I263" s="34"/>
      <c r="J263" s="34" t="s">
        <v>562</v>
      </c>
      <c r="K263" s="34" t="str">
        <f t="shared" si="125"/>
        <v>Usado</v>
      </c>
      <c r="L263" s="34">
        <v>1</v>
      </c>
      <c r="M263" s="34"/>
      <c r="N263" s="34"/>
      <c r="O263" s="34" t="str">
        <f t="shared" si="111"/>
        <v>COCINA</v>
      </c>
      <c r="P263" s="34"/>
      <c r="W263" s="196"/>
      <c r="X263" s="197"/>
      <c r="Y263"/>
      <c r="Z263"/>
      <c r="AA263"/>
      <c r="AB263"/>
      <c r="AC263" s="66"/>
    </row>
    <row r="264" spans="2:29" s="35" customFormat="1">
      <c r="B264" s="38" t="s">
        <v>3565</v>
      </c>
      <c r="C264" s="36" t="str">
        <f>+C262</f>
        <v>4.1.1.4.01</v>
      </c>
      <c r="D264" s="212" t="s">
        <v>2731</v>
      </c>
      <c r="E264" s="34" t="s">
        <v>2761</v>
      </c>
      <c r="F264" s="34"/>
      <c r="G264" s="34"/>
      <c r="H264" s="34"/>
      <c r="I264" s="34"/>
      <c r="J264" s="34" t="s">
        <v>562</v>
      </c>
      <c r="K264" s="34" t="str">
        <f t="shared" si="125"/>
        <v>Usado</v>
      </c>
      <c r="L264" s="34">
        <v>1</v>
      </c>
      <c r="M264" s="34"/>
      <c r="N264" s="34"/>
      <c r="O264" s="34" t="str">
        <f t="shared" si="111"/>
        <v>COCINA</v>
      </c>
      <c r="P264" s="34"/>
      <c r="W264" s="196"/>
      <c r="X264" s="197"/>
      <c r="Y264"/>
      <c r="Z264"/>
      <c r="AA264"/>
      <c r="AB264"/>
      <c r="AC264" s="66"/>
    </row>
    <row r="265" spans="2:29" s="35" customFormat="1">
      <c r="B265" s="38" t="s">
        <v>3566</v>
      </c>
      <c r="C265" s="36" t="str">
        <f t="shared" ref="C265" si="127">+C263</f>
        <v>4.1.1.4.01</v>
      </c>
      <c r="D265" s="212" t="s">
        <v>2732</v>
      </c>
      <c r="E265" s="34" t="s">
        <v>1209</v>
      </c>
      <c r="F265" s="34"/>
      <c r="G265" s="34"/>
      <c r="H265" s="34"/>
      <c r="I265" s="34"/>
      <c r="J265" s="34" t="s">
        <v>562</v>
      </c>
      <c r="K265" s="34" t="str">
        <f t="shared" si="125"/>
        <v>Usado</v>
      </c>
      <c r="L265" s="34">
        <v>1</v>
      </c>
      <c r="M265" s="34"/>
      <c r="N265" s="34"/>
      <c r="O265" s="34" t="str">
        <f t="shared" si="111"/>
        <v>COCINA</v>
      </c>
      <c r="P265" s="34"/>
      <c r="W265" s="196"/>
      <c r="X265" s="197"/>
      <c r="Y265"/>
      <c r="Z265"/>
      <c r="AA265"/>
      <c r="AB265"/>
      <c r="AC265" s="66"/>
    </row>
    <row r="266" spans="2:29" s="35" customFormat="1">
      <c r="B266" s="38" t="s">
        <v>3567</v>
      </c>
      <c r="C266" s="36" t="str">
        <f>+C264</f>
        <v>4.1.1.4.01</v>
      </c>
      <c r="D266" s="212" t="s">
        <v>2733</v>
      </c>
      <c r="E266" s="34" t="s">
        <v>2761</v>
      </c>
      <c r="F266" s="34"/>
      <c r="G266" s="34"/>
      <c r="H266" s="34"/>
      <c r="I266" s="34"/>
      <c r="J266" s="34" t="s">
        <v>562</v>
      </c>
      <c r="K266" s="34" t="str">
        <f t="shared" si="125"/>
        <v>Usado</v>
      </c>
      <c r="L266" s="34">
        <v>1</v>
      </c>
      <c r="M266" s="34"/>
      <c r="N266" s="34"/>
      <c r="O266" s="34" t="str">
        <f t="shared" si="111"/>
        <v>COCINA</v>
      </c>
      <c r="P266" s="34"/>
      <c r="W266" s="196"/>
      <c r="X266" s="197"/>
      <c r="Y266"/>
      <c r="Z266"/>
      <c r="AA266"/>
      <c r="AB266"/>
      <c r="AC266" s="66"/>
    </row>
    <row r="267" spans="2:29" s="35" customFormat="1">
      <c r="B267" s="38" t="s">
        <v>3568</v>
      </c>
      <c r="C267" s="36" t="str">
        <f t="shared" ref="C267" si="128">+C265</f>
        <v>4.1.1.4.01</v>
      </c>
      <c r="D267" s="212" t="s">
        <v>2734</v>
      </c>
      <c r="E267" s="34" t="s">
        <v>1209</v>
      </c>
      <c r="F267" s="34"/>
      <c r="G267" s="34"/>
      <c r="H267" s="34"/>
      <c r="I267" s="34"/>
      <c r="J267" s="34" t="s">
        <v>562</v>
      </c>
      <c r="K267" s="34" t="str">
        <f t="shared" si="125"/>
        <v>Usado</v>
      </c>
      <c r="L267" s="34">
        <v>1</v>
      </c>
      <c r="M267" s="34"/>
      <c r="N267" s="34"/>
      <c r="O267" s="34" t="str">
        <f t="shared" si="111"/>
        <v>COCINA</v>
      </c>
      <c r="P267" s="34"/>
      <c r="W267" s="196"/>
      <c r="X267" s="197"/>
      <c r="Y267"/>
      <c r="Z267"/>
      <c r="AA267"/>
      <c r="AB267"/>
      <c r="AC267" s="66"/>
    </row>
    <row r="268" spans="2:29" s="35" customFormat="1">
      <c r="B268" s="38" t="s">
        <v>3569</v>
      </c>
      <c r="C268" s="36" t="str">
        <f>+C266</f>
        <v>4.1.1.4.01</v>
      </c>
      <c r="D268" s="212" t="s">
        <v>2735</v>
      </c>
      <c r="E268" s="34" t="s">
        <v>2761</v>
      </c>
      <c r="F268" s="34"/>
      <c r="G268" s="34"/>
      <c r="H268" s="34"/>
      <c r="I268" s="34"/>
      <c r="J268" s="34" t="s">
        <v>562</v>
      </c>
      <c r="K268" s="34" t="str">
        <f t="shared" si="125"/>
        <v>Usado</v>
      </c>
      <c r="L268" s="34">
        <v>1</v>
      </c>
      <c r="M268" s="34"/>
      <c r="N268" s="34"/>
      <c r="O268" s="34" t="str">
        <f t="shared" si="111"/>
        <v>COCINA</v>
      </c>
      <c r="P268" s="34"/>
      <c r="W268" s="196"/>
      <c r="X268" s="197"/>
      <c r="Y268"/>
      <c r="Z268"/>
      <c r="AA268"/>
      <c r="AB268"/>
      <c r="AC268" s="66"/>
    </row>
    <row r="269" spans="2:29" s="35" customFormat="1">
      <c r="B269" s="38" t="s">
        <v>3570</v>
      </c>
      <c r="C269" s="36" t="str">
        <f t="shared" ref="C269" si="129">+C267</f>
        <v>4.1.1.4.01</v>
      </c>
      <c r="D269" s="212" t="s">
        <v>2736</v>
      </c>
      <c r="E269" s="34" t="s">
        <v>1209</v>
      </c>
      <c r="F269" s="34"/>
      <c r="G269" s="34"/>
      <c r="H269" s="34"/>
      <c r="I269" s="34"/>
      <c r="J269" s="34" t="s">
        <v>562</v>
      </c>
      <c r="K269" s="34" t="str">
        <f t="shared" si="125"/>
        <v>Usado</v>
      </c>
      <c r="L269" s="34">
        <v>1</v>
      </c>
      <c r="M269" s="34"/>
      <c r="N269" s="34"/>
      <c r="O269" s="34" t="str">
        <f t="shared" si="111"/>
        <v>COCINA</v>
      </c>
      <c r="P269" s="34"/>
      <c r="W269" s="196"/>
      <c r="X269" s="197"/>
      <c r="Y269"/>
      <c r="Z269"/>
      <c r="AA269"/>
      <c r="AB269"/>
      <c r="AC269" s="66"/>
    </row>
    <row r="270" spans="2:29" s="35" customFormat="1">
      <c r="B270" s="38" t="s">
        <v>3571</v>
      </c>
      <c r="C270" s="36" t="str">
        <f>+C268</f>
        <v>4.1.1.4.01</v>
      </c>
      <c r="D270" s="212" t="s">
        <v>2737</v>
      </c>
      <c r="E270" s="34" t="s">
        <v>2761</v>
      </c>
      <c r="F270" s="34"/>
      <c r="G270" s="34"/>
      <c r="H270" s="34"/>
      <c r="I270" s="34"/>
      <c r="J270" s="34" t="s">
        <v>562</v>
      </c>
      <c r="K270" s="34" t="str">
        <f t="shared" si="125"/>
        <v>Usado</v>
      </c>
      <c r="L270" s="34">
        <v>1</v>
      </c>
      <c r="M270" s="34"/>
      <c r="N270" s="34"/>
      <c r="O270" s="34" t="str">
        <f t="shared" si="111"/>
        <v>COCINA</v>
      </c>
      <c r="P270" s="34"/>
      <c r="W270" s="196"/>
      <c r="X270" s="197"/>
      <c r="Y270"/>
      <c r="Z270"/>
      <c r="AA270"/>
      <c r="AB270"/>
      <c r="AC270" s="66"/>
    </row>
    <row r="271" spans="2:29" s="35" customFormat="1">
      <c r="B271" s="38" t="s">
        <v>3572</v>
      </c>
      <c r="C271" s="36" t="str">
        <f t="shared" ref="C271" si="130">+C269</f>
        <v>4.1.1.4.01</v>
      </c>
      <c r="D271" s="212" t="s">
        <v>2738</v>
      </c>
      <c r="E271" s="34" t="s">
        <v>1209</v>
      </c>
      <c r="F271" s="34"/>
      <c r="G271" s="34"/>
      <c r="H271" s="34"/>
      <c r="I271" s="34"/>
      <c r="J271" s="34" t="s">
        <v>562</v>
      </c>
      <c r="K271" s="34" t="str">
        <f t="shared" si="125"/>
        <v>Usado</v>
      </c>
      <c r="L271" s="34">
        <v>1</v>
      </c>
      <c r="M271" s="34"/>
      <c r="N271" s="34"/>
      <c r="O271" s="34" t="str">
        <f t="shared" si="111"/>
        <v>COCINA</v>
      </c>
      <c r="P271" s="34"/>
      <c r="W271" s="196"/>
      <c r="X271" s="197"/>
      <c r="Y271"/>
      <c r="Z271"/>
      <c r="AA271"/>
      <c r="AB271"/>
      <c r="AC271" s="66"/>
    </row>
    <row r="272" spans="2:29" s="35" customFormat="1">
      <c r="B272" s="38" t="s">
        <v>3573</v>
      </c>
      <c r="C272" s="36" t="str">
        <f>+C270</f>
        <v>4.1.1.4.01</v>
      </c>
      <c r="D272" s="212" t="s">
        <v>2739</v>
      </c>
      <c r="E272" s="34" t="s">
        <v>2761</v>
      </c>
      <c r="F272" s="34"/>
      <c r="G272" s="34"/>
      <c r="H272" s="34"/>
      <c r="I272" s="34"/>
      <c r="J272" s="34" t="s">
        <v>562</v>
      </c>
      <c r="K272" s="34" t="str">
        <f t="shared" si="125"/>
        <v>Usado</v>
      </c>
      <c r="L272" s="34">
        <v>1</v>
      </c>
      <c r="M272" s="34"/>
      <c r="N272" s="34"/>
      <c r="O272" s="34" t="str">
        <f t="shared" si="111"/>
        <v>COCINA</v>
      </c>
      <c r="P272" s="34"/>
      <c r="W272" s="196"/>
      <c r="X272" s="197"/>
      <c r="Y272"/>
      <c r="Z272"/>
      <c r="AA272"/>
      <c r="AB272"/>
      <c r="AC272" s="66"/>
    </row>
    <row r="273" spans="2:29" s="35" customFormat="1">
      <c r="B273" s="38" t="s">
        <v>3574</v>
      </c>
      <c r="C273" s="36" t="str">
        <f t="shared" ref="C273" si="131">+C271</f>
        <v>4.1.1.4.01</v>
      </c>
      <c r="D273" s="212" t="s">
        <v>2740</v>
      </c>
      <c r="E273" s="34" t="s">
        <v>1209</v>
      </c>
      <c r="F273" s="34"/>
      <c r="G273" s="34"/>
      <c r="H273" s="34"/>
      <c r="I273" s="34"/>
      <c r="J273" s="34" t="s">
        <v>562</v>
      </c>
      <c r="K273" s="34" t="str">
        <f t="shared" si="125"/>
        <v>Usado</v>
      </c>
      <c r="L273" s="34">
        <v>1</v>
      </c>
      <c r="M273" s="34"/>
      <c r="N273" s="34"/>
      <c r="O273" s="34" t="str">
        <f t="shared" si="111"/>
        <v>COCINA</v>
      </c>
      <c r="P273" s="34"/>
      <c r="W273" s="196"/>
      <c r="X273" s="197"/>
      <c r="Y273"/>
      <c r="Z273"/>
      <c r="AA273"/>
      <c r="AB273"/>
      <c r="AC273" s="66"/>
    </row>
    <row r="274" spans="2:29" s="35" customFormat="1">
      <c r="B274" s="38" t="s">
        <v>3575</v>
      </c>
      <c r="C274" s="36" t="str">
        <f>+C272</f>
        <v>4.1.1.4.01</v>
      </c>
      <c r="D274" s="212" t="s">
        <v>2741</v>
      </c>
      <c r="E274" s="34" t="s">
        <v>2761</v>
      </c>
      <c r="F274" s="34"/>
      <c r="G274" s="34"/>
      <c r="H274" s="34"/>
      <c r="I274" s="34"/>
      <c r="J274" s="34" t="s">
        <v>562</v>
      </c>
      <c r="K274" s="34" t="str">
        <f t="shared" si="125"/>
        <v>Usado</v>
      </c>
      <c r="L274" s="34">
        <v>1</v>
      </c>
      <c r="M274" s="34"/>
      <c r="N274" s="34"/>
      <c r="O274" s="34" t="str">
        <f t="shared" si="111"/>
        <v>COCINA</v>
      </c>
      <c r="P274" s="34"/>
      <c r="W274" s="196"/>
      <c r="X274" s="197"/>
      <c r="Y274"/>
      <c r="Z274"/>
      <c r="AA274"/>
      <c r="AB274"/>
      <c r="AC274" s="66"/>
    </row>
    <row r="275" spans="2:29" s="35" customFormat="1">
      <c r="B275" s="38" t="s">
        <v>3576</v>
      </c>
      <c r="C275" s="36" t="str">
        <f t="shared" ref="C275" si="132">+C273</f>
        <v>4.1.1.4.01</v>
      </c>
      <c r="D275" s="212" t="s">
        <v>2742</v>
      </c>
      <c r="E275" s="34" t="s">
        <v>1209</v>
      </c>
      <c r="F275" s="34"/>
      <c r="G275" s="34"/>
      <c r="H275" s="34"/>
      <c r="I275" s="34"/>
      <c r="J275" s="34" t="s">
        <v>562</v>
      </c>
      <c r="K275" s="34" t="str">
        <f t="shared" si="125"/>
        <v>Usado</v>
      </c>
      <c r="L275" s="34">
        <v>1</v>
      </c>
      <c r="M275" s="34"/>
      <c r="N275" s="34"/>
      <c r="O275" s="34" t="str">
        <f t="shared" si="111"/>
        <v>COCINA</v>
      </c>
      <c r="P275" s="34"/>
      <c r="W275" s="196"/>
      <c r="X275" s="197"/>
      <c r="Y275"/>
      <c r="Z275"/>
      <c r="AA275"/>
      <c r="AB275"/>
      <c r="AC275" s="66"/>
    </row>
    <row r="276" spans="2:29" s="35" customFormat="1">
      <c r="B276" s="38" t="s">
        <v>3577</v>
      </c>
      <c r="C276" s="36" t="str">
        <f>+C274</f>
        <v>4.1.1.4.01</v>
      </c>
      <c r="D276" s="212" t="s">
        <v>2743</v>
      </c>
      <c r="E276" s="34" t="s">
        <v>2761</v>
      </c>
      <c r="F276" s="34"/>
      <c r="G276" s="34"/>
      <c r="H276" s="34"/>
      <c r="I276" s="34"/>
      <c r="J276" s="34" t="s">
        <v>562</v>
      </c>
      <c r="K276" s="34" t="str">
        <f>+K272</f>
        <v>Usado</v>
      </c>
      <c r="L276" s="34">
        <v>1</v>
      </c>
      <c r="M276" s="34"/>
      <c r="N276" s="34"/>
      <c r="O276" s="34" t="str">
        <f t="shared" si="111"/>
        <v>COCINA</v>
      </c>
      <c r="P276" s="34"/>
      <c r="W276" s="196"/>
      <c r="X276" s="197"/>
      <c r="Y276"/>
      <c r="Z276"/>
      <c r="AA276"/>
      <c r="AB276"/>
      <c r="AC276" s="66"/>
    </row>
    <row r="277" spans="2:29" s="35" customFormat="1">
      <c r="B277" s="38" t="s">
        <v>3578</v>
      </c>
      <c r="C277" s="36" t="str">
        <f t="shared" ref="C277" si="133">+C275</f>
        <v>4.1.1.4.01</v>
      </c>
      <c r="D277" s="212" t="s">
        <v>2746</v>
      </c>
      <c r="E277" s="34" t="s">
        <v>1209</v>
      </c>
      <c r="F277" s="34"/>
      <c r="G277" s="34"/>
      <c r="H277" s="34"/>
      <c r="I277" s="34"/>
      <c r="J277" s="34" t="s">
        <v>562</v>
      </c>
      <c r="K277" s="34" t="str">
        <f t="shared" si="119"/>
        <v>Usado</v>
      </c>
      <c r="L277" s="34">
        <v>1</v>
      </c>
      <c r="M277" s="34"/>
      <c r="N277" s="34"/>
      <c r="O277" s="34" t="str">
        <f t="shared" si="111"/>
        <v>COCINA</v>
      </c>
      <c r="P277" s="34"/>
      <c r="W277" s="196"/>
      <c r="X277" s="197"/>
      <c r="Y277"/>
      <c r="Z277"/>
      <c r="AA277"/>
      <c r="AB277"/>
      <c r="AC277" s="66"/>
    </row>
    <row r="278" spans="2:29" s="35" customFormat="1">
      <c r="B278" s="38" t="s">
        <v>3579</v>
      </c>
      <c r="C278" s="36" t="str">
        <f>+C276</f>
        <v>4.1.1.4.01</v>
      </c>
      <c r="D278" s="212" t="s">
        <v>2747</v>
      </c>
      <c r="E278" s="34" t="s">
        <v>2761</v>
      </c>
      <c r="F278" s="34"/>
      <c r="G278" s="34"/>
      <c r="H278" s="34"/>
      <c r="I278" s="34"/>
      <c r="J278" s="34" t="s">
        <v>562</v>
      </c>
      <c r="K278" s="34" t="str">
        <f t="shared" si="119"/>
        <v>Usado</v>
      </c>
      <c r="L278" s="34">
        <v>1</v>
      </c>
      <c r="M278" s="34"/>
      <c r="N278" s="34"/>
      <c r="O278" s="34" t="str">
        <f t="shared" si="111"/>
        <v>COCINA</v>
      </c>
      <c r="P278" s="34"/>
      <c r="W278" s="196"/>
      <c r="X278" s="197"/>
      <c r="Y278"/>
      <c r="Z278"/>
      <c r="AA278"/>
      <c r="AB278"/>
      <c r="AC278" s="66"/>
    </row>
    <row r="279" spans="2:29" s="35" customFormat="1">
      <c r="B279" s="38" t="s">
        <v>3580</v>
      </c>
      <c r="C279" s="36" t="str">
        <f t="shared" ref="C279" si="134">+C277</f>
        <v>4.1.1.4.01</v>
      </c>
      <c r="D279" s="212" t="s">
        <v>2748</v>
      </c>
      <c r="E279" s="34" t="s">
        <v>1209</v>
      </c>
      <c r="F279" s="34"/>
      <c r="G279" s="34"/>
      <c r="H279" s="34"/>
      <c r="I279" s="34"/>
      <c r="J279" s="34" t="s">
        <v>562</v>
      </c>
      <c r="K279" s="34" t="str">
        <f t="shared" si="119"/>
        <v>Usado</v>
      </c>
      <c r="L279" s="34">
        <v>1</v>
      </c>
      <c r="M279" s="34"/>
      <c r="N279" s="34"/>
      <c r="O279" s="34" t="str">
        <f t="shared" si="111"/>
        <v>COCINA</v>
      </c>
      <c r="P279" s="34"/>
      <c r="W279" s="196"/>
      <c r="X279" s="197"/>
      <c r="Y279"/>
      <c r="Z279"/>
      <c r="AA279"/>
      <c r="AB279"/>
      <c r="AC279" s="66"/>
    </row>
    <row r="280" spans="2:29" s="35" customFormat="1" ht="18.75">
      <c r="B280" s="38" t="s">
        <v>3581</v>
      </c>
      <c r="C280" s="36" t="str">
        <f>+C278</f>
        <v>4.1.1.4.01</v>
      </c>
      <c r="D280" s="212" t="s">
        <v>2749</v>
      </c>
      <c r="E280" s="34" t="s">
        <v>1209</v>
      </c>
      <c r="J280" s="34" t="s">
        <v>562</v>
      </c>
      <c r="K280" s="34" t="str">
        <f t="shared" si="119"/>
        <v>Usado</v>
      </c>
      <c r="L280" s="34">
        <v>1</v>
      </c>
      <c r="O280" s="34" t="str">
        <f>+O278</f>
        <v>COCINA</v>
      </c>
      <c r="Y280"/>
      <c r="Z280"/>
      <c r="AA280"/>
      <c r="AB280"/>
      <c r="AC280" s="66"/>
    </row>
    <row r="281" spans="2:29" s="35" customFormat="1">
      <c r="B281" s="38" t="s">
        <v>3582</v>
      </c>
      <c r="C281" s="36" t="str">
        <f t="shared" ref="C281" si="135">+C279</f>
        <v>4.1.1.4.01</v>
      </c>
      <c r="D281" s="212" t="s">
        <v>2750</v>
      </c>
      <c r="E281" s="34" t="str">
        <f>+E288</f>
        <v>CPU</v>
      </c>
      <c r="F281" s="34"/>
      <c r="G281" s="34"/>
      <c r="H281" s="34" t="s">
        <v>409</v>
      </c>
      <c r="I281" s="34" t="s">
        <v>409</v>
      </c>
      <c r="J281" s="34" t="s">
        <v>388</v>
      </c>
      <c r="K281" s="34" t="s">
        <v>377</v>
      </c>
      <c r="L281" s="34">
        <f>3-1-1</f>
        <v>1</v>
      </c>
      <c r="M281" s="34"/>
      <c r="N281" s="34"/>
      <c r="O281" s="34" t="s">
        <v>2762</v>
      </c>
      <c r="P281" s="34"/>
      <c r="W281" s="115">
        <v>2855.16</v>
      </c>
      <c r="X281" s="197">
        <f>+W281*L281</f>
        <v>2855.16</v>
      </c>
      <c r="Y281"/>
      <c r="Z281"/>
      <c r="AA281"/>
      <c r="AB281"/>
      <c r="AC281" s="66"/>
    </row>
    <row r="282" spans="2:29" s="35" customFormat="1">
      <c r="B282" s="38" t="s">
        <v>3583</v>
      </c>
      <c r="C282" s="36" t="str">
        <f>+C280</f>
        <v>4.1.1.4.01</v>
      </c>
      <c r="D282" s="212" t="s">
        <v>2751</v>
      </c>
      <c r="E282" s="34" t="str">
        <f>+E288</f>
        <v>CPU</v>
      </c>
      <c r="F282" s="34"/>
      <c r="G282" s="34"/>
      <c r="H282" s="34" t="s">
        <v>418</v>
      </c>
      <c r="I282" s="34" t="s">
        <v>418</v>
      </c>
      <c r="J282" s="34" t="str">
        <f>+J281</f>
        <v>Blanco</v>
      </c>
      <c r="K282" s="34" t="s">
        <v>377</v>
      </c>
      <c r="L282" s="34">
        <v>1</v>
      </c>
      <c r="M282" s="34"/>
      <c r="N282" s="34"/>
      <c r="O282" s="34" t="s">
        <v>2762</v>
      </c>
      <c r="P282" s="34"/>
      <c r="W282" s="198">
        <v>2855.16</v>
      </c>
      <c r="X282" s="199">
        <f>+W282*L282</f>
        <v>2855.16</v>
      </c>
      <c r="Y282"/>
      <c r="Z282"/>
      <c r="AA282"/>
      <c r="AB282"/>
      <c r="AC282" s="66"/>
    </row>
    <row r="283" spans="2:29" s="35" customFormat="1" ht="30.75" customHeight="1">
      <c r="B283" s="38" t="s">
        <v>3584</v>
      </c>
      <c r="C283" s="36" t="str">
        <f t="shared" ref="C283" si="136">+C281</f>
        <v>4.1.1.4.01</v>
      </c>
      <c r="D283" s="212" t="s">
        <v>2752</v>
      </c>
      <c r="E283" s="34" t="s">
        <v>453</v>
      </c>
      <c r="F283" s="34"/>
      <c r="G283" s="34" t="str">
        <f>+G286</f>
        <v>THINKCENTRE</v>
      </c>
      <c r="H283" s="34"/>
      <c r="I283" s="34"/>
      <c r="J283" s="34" t="s">
        <v>388</v>
      </c>
      <c r="K283" s="34" t="s">
        <v>377</v>
      </c>
      <c r="L283" s="34">
        <v>1</v>
      </c>
      <c r="O283" s="34" t="s">
        <v>2762</v>
      </c>
      <c r="P283" s="34"/>
      <c r="W283" s="198" t="s">
        <v>2090</v>
      </c>
      <c r="X283" s="199">
        <f>2756*2</f>
        <v>5512</v>
      </c>
      <c r="Y283"/>
      <c r="Z283"/>
      <c r="AA283"/>
      <c r="AB283"/>
      <c r="AC283" s="66"/>
    </row>
    <row r="284" spans="2:29" s="35" customFormat="1" ht="30.75" customHeight="1">
      <c r="B284" s="38" t="s">
        <v>3585</v>
      </c>
      <c r="C284" s="36" t="str">
        <f>+C282</f>
        <v>4.1.1.4.01</v>
      </c>
      <c r="D284" s="212" t="s">
        <v>2753</v>
      </c>
      <c r="E284" s="34" t="s">
        <v>453</v>
      </c>
      <c r="F284" s="34"/>
      <c r="G284" s="34" t="str">
        <f>+G283</f>
        <v>THINKCENTRE</v>
      </c>
      <c r="H284" s="34"/>
      <c r="I284" s="34"/>
      <c r="J284" s="34" t="s">
        <v>388</v>
      </c>
      <c r="K284" s="34" t="s">
        <v>377</v>
      </c>
      <c r="L284" s="34">
        <v>1</v>
      </c>
      <c r="O284" s="34" t="s">
        <v>2762</v>
      </c>
      <c r="P284" s="34"/>
      <c r="W284" s="198" t="s">
        <v>2090</v>
      </c>
      <c r="X284" s="199">
        <f>2756*2</f>
        <v>5512</v>
      </c>
      <c r="Y284"/>
      <c r="Z284"/>
      <c r="AA284"/>
      <c r="AB284"/>
      <c r="AC284" s="66"/>
    </row>
    <row r="285" spans="2:29" s="35" customFormat="1">
      <c r="B285" s="38" t="s">
        <v>3586</v>
      </c>
      <c r="C285" s="36" t="str">
        <f t="shared" ref="C285" si="137">+C283</f>
        <v>4.1.1.4.01</v>
      </c>
      <c r="D285" s="212" t="s">
        <v>2754</v>
      </c>
      <c r="E285" s="34" t="s">
        <v>416</v>
      </c>
      <c r="F285" s="34"/>
      <c r="G285" s="34" t="s">
        <v>416</v>
      </c>
      <c r="H285" s="34" t="s">
        <v>409</v>
      </c>
      <c r="I285" s="34"/>
      <c r="J285" s="34" t="str">
        <f>+J284</f>
        <v>Blanco</v>
      </c>
      <c r="K285" s="34" t="s">
        <v>377</v>
      </c>
      <c r="L285" s="34">
        <v>1</v>
      </c>
      <c r="O285" s="34" t="s">
        <v>2762</v>
      </c>
      <c r="P285" s="34"/>
      <c r="W285" s="115">
        <v>2855.16</v>
      </c>
      <c r="X285" s="197">
        <f t="shared" ref="X285:X290" si="138">+W285*L285</f>
        <v>2855.16</v>
      </c>
      <c r="Y285"/>
      <c r="Z285"/>
      <c r="AA285"/>
      <c r="AB285"/>
      <c r="AC285" s="66"/>
    </row>
    <row r="286" spans="2:29" s="35" customFormat="1">
      <c r="B286" s="38" t="s">
        <v>3587</v>
      </c>
      <c r="C286" s="36" t="str">
        <f>+C284</f>
        <v>4.1.1.4.01</v>
      </c>
      <c r="D286" s="212" t="s">
        <v>2755</v>
      </c>
      <c r="E286" s="36" t="s">
        <v>896</v>
      </c>
      <c r="G286" s="34" t="s">
        <v>1189</v>
      </c>
      <c r="H286" s="34" t="s">
        <v>1452</v>
      </c>
      <c r="I286" s="34"/>
      <c r="J286" s="34" t="s">
        <v>388</v>
      </c>
      <c r="K286" s="34" t="s">
        <v>377</v>
      </c>
      <c r="L286" s="34">
        <v>1</v>
      </c>
      <c r="O286" s="34" t="s">
        <v>2762</v>
      </c>
      <c r="P286" s="34"/>
      <c r="W286" s="196">
        <f>200*60</f>
        <v>12000</v>
      </c>
      <c r="X286" s="197">
        <f t="shared" si="138"/>
        <v>12000</v>
      </c>
      <c r="Y286"/>
      <c r="Z286"/>
      <c r="AA286"/>
      <c r="AB286"/>
      <c r="AC286" s="66"/>
    </row>
    <row r="287" spans="2:29" s="35" customFormat="1">
      <c r="B287" s="38" t="s">
        <v>3588</v>
      </c>
      <c r="C287" s="36" t="str">
        <f t="shared" ref="C287" si="139">+C285</f>
        <v>4.1.1.4.01</v>
      </c>
      <c r="D287" s="212" t="s">
        <v>2756</v>
      </c>
      <c r="E287" s="36" t="s">
        <v>2078</v>
      </c>
      <c r="F287" s="34" t="s">
        <v>2079</v>
      </c>
      <c r="G287" s="34"/>
      <c r="H287" s="34"/>
      <c r="I287" s="34"/>
      <c r="J287" s="34" t="s">
        <v>388</v>
      </c>
      <c r="K287" s="34" t="s">
        <v>377</v>
      </c>
      <c r="L287" s="34">
        <v>1</v>
      </c>
      <c r="O287" s="34" t="s">
        <v>2762</v>
      </c>
      <c r="P287" s="34"/>
      <c r="W287" s="196">
        <f>100*60</f>
        <v>6000</v>
      </c>
      <c r="X287" s="197">
        <f t="shared" si="138"/>
        <v>6000</v>
      </c>
      <c r="Y287"/>
      <c r="Z287"/>
      <c r="AA287"/>
      <c r="AB287"/>
      <c r="AC287" s="66"/>
    </row>
    <row r="288" spans="2:29" s="35" customFormat="1">
      <c r="B288" s="38" t="s">
        <v>3589</v>
      </c>
      <c r="C288" s="36" t="str">
        <f>+C286</f>
        <v>4.1.1.4.01</v>
      </c>
      <c r="D288" s="212" t="s">
        <v>2757</v>
      </c>
      <c r="E288" s="36" t="str">
        <f>+E286</f>
        <v>CPU</v>
      </c>
      <c r="G288" s="34" t="s">
        <v>895</v>
      </c>
      <c r="H288" s="34" t="s">
        <v>1131</v>
      </c>
      <c r="I288" s="34"/>
      <c r="J288" s="34" t="str">
        <f>+J287</f>
        <v>Blanco</v>
      </c>
      <c r="K288" s="34" t="s">
        <v>377</v>
      </c>
      <c r="L288" s="34">
        <v>1</v>
      </c>
      <c r="O288" s="34" t="s">
        <v>2762</v>
      </c>
      <c r="P288" s="34"/>
      <c r="W288" s="110">
        <v>2000</v>
      </c>
      <c r="X288" s="199">
        <f t="shared" si="138"/>
        <v>2000</v>
      </c>
      <c r="Y288"/>
      <c r="Z288"/>
      <c r="AA288"/>
      <c r="AB288"/>
      <c r="AC288" s="66"/>
    </row>
    <row r="289" spans="2:29" s="35" customFormat="1">
      <c r="B289" s="38" t="s">
        <v>3590</v>
      </c>
      <c r="C289" s="36" t="str">
        <f t="shared" ref="C289" si="140">+C287</f>
        <v>4.1.1.4.01</v>
      </c>
      <c r="D289" s="212" t="s">
        <v>2758</v>
      </c>
      <c r="E289" s="34" t="s">
        <v>900</v>
      </c>
      <c r="F289" s="34"/>
      <c r="G289" s="34" t="s">
        <v>898</v>
      </c>
      <c r="H289" s="34" t="s">
        <v>899</v>
      </c>
      <c r="I289" s="34"/>
      <c r="J289" s="34" t="s">
        <v>388</v>
      </c>
      <c r="K289" s="34" t="s">
        <v>377</v>
      </c>
      <c r="L289" s="34">
        <v>1</v>
      </c>
      <c r="O289" s="34" t="s">
        <v>2762</v>
      </c>
      <c r="P289" s="34"/>
      <c r="W289" s="196">
        <v>50000</v>
      </c>
      <c r="X289" s="197">
        <f t="shared" si="138"/>
        <v>50000</v>
      </c>
      <c r="Y289"/>
      <c r="Z289"/>
      <c r="AA289"/>
      <c r="AB289"/>
      <c r="AC289" s="66"/>
    </row>
    <row r="290" spans="2:29" s="35" customFormat="1">
      <c r="B290" s="38" t="s">
        <v>3591</v>
      </c>
      <c r="C290" s="36" t="str">
        <f>+C288</f>
        <v>4.1.1.4.01</v>
      </c>
      <c r="D290" s="212" t="s">
        <v>2759</v>
      </c>
      <c r="E290" s="34"/>
      <c r="F290" s="34"/>
      <c r="G290" s="34" t="s">
        <v>895</v>
      </c>
      <c r="H290" s="34">
        <v>9</v>
      </c>
      <c r="I290" s="34"/>
      <c r="J290" s="34" t="s">
        <v>388</v>
      </c>
      <c r="K290" s="34" t="s">
        <v>377</v>
      </c>
      <c r="L290" s="34">
        <v>1</v>
      </c>
      <c r="O290" s="34" t="s">
        <v>2762</v>
      </c>
      <c r="P290" s="34"/>
      <c r="W290" s="110">
        <v>1000</v>
      </c>
      <c r="X290" s="199">
        <f t="shared" si="138"/>
        <v>1000</v>
      </c>
      <c r="Y290"/>
      <c r="Z290"/>
      <c r="AA290"/>
      <c r="AB290"/>
      <c r="AC290" s="66"/>
    </row>
    <row r="291" spans="2:29" s="35" customFormat="1">
      <c r="B291" s="38" t="s">
        <v>3592</v>
      </c>
      <c r="C291" s="36" t="str">
        <f t="shared" ref="C291" si="141">+C289</f>
        <v>4.1.1.4.01</v>
      </c>
      <c r="D291" s="212" t="s">
        <v>2760</v>
      </c>
      <c r="E291" s="36" t="str">
        <f>+E288</f>
        <v>CPU</v>
      </c>
      <c r="G291" s="34" t="s">
        <v>895</v>
      </c>
      <c r="H291" s="34" t="s">
        <v>1131</v>
      </c>
      <c r="I291" s="34"/>
      <c r="J291" s="34" t="str">
        <f>+J290</f>
        <v>Blanco</v>
      </c>
      <c r="K291" s="34" t="s">
        <v>377</v>
      </c>
      <c r="L291" s="34">
        <v>1</v>
      </c>
      <c r="O291" s="34" t="s">
        <v>2762</v>
      </c>
      <c r="P291" s="34"/>
      <c r="W291" s="196"/>
      <c r="X291" s="197"/>
      <c r="Y291"/>
      <c r="Z291"/>
      <c r="AA291"/>
      <c r="AB291"/>
      <c r="AC291" s="66"/>
    </row>
    <row r="292" spans="2:29" s="35" customFormat="1">
      <c r="B292" s="38" t="s">
        <v>3593</v>
      </c>
      <c r="C292" s="36" t="str">
        <f>+C290</f>
        <v>4.1.1.4.01</v>
      </c>
      <c r="D292" s="212" t="s">
        <v>2763</v>
      </c>
      <c r="E292" s="34" t="s">
        <v>579</v>
      </c>
      <c r="F292" s="34"/>
      <c r="G292" s="34" t="s">
        <v>580</v>
      </c>
      <c r="H292" s="34" t="s">
        <v>929</v>
      </c>
      <c r="I292" s="34"/>
      <c r="J292" s="34" t="s">
        <v>388</v>
      </c>
      <c r="K292" s="34" t="s">
        <v>377</v>
      </c>
      <c r="L292" s="34">
        <v>1</v>
      </c>
      <c r="O292" s="34" t="s">
        <v>658</v>
      </c>
      <c r="P292" s="34"/>
      <c r="W292" s="196">
        <f>380*60</f>
        <v>22800</v>
      </c>
      <c r="X292" s="197">
        <f>+W292*L292</f>
        <v>22800</v>
      </c>
      <c r="Y292"/>
      <c r="Z292"/>
      <c r="AA292"/>
      <c r="AB292"/>
      <c r="AC292" s="66"/>
    </row>
    <row r="293" spans="2:29" s="35" customFormat="1">
      <c r="B293" s="38" t="s">
        <v>3594</v>
      </c>
      <c r="C293" s="36" t="str">
        <f t="shared" ref="C293" si="142">+C291</f>
        <v>4.1.1.4.01</v>
      </c>
      <c r="D293" s="212" t="s">
        <v>2764</v>
      </c>
      <c r="E293" s="34" t="s">
        <v>446</v>
      </c>
      <c r="F293" s="34"/>
      <c r="G293" s="34" t="s">
        <v>447</v>
      </c>
      <c r="H293" s="34" t="s">
        <v>448</v>
      </c>
      <c r="I293" s="34" t="s">
        <v>449</v>
      </c>
      <c r="J293" s="34" t="s">
        <v>388</v>
      </c>
      <c r="K293" s="34" t="s">
        <v>377</v>
      </c>
      <c r="L293" s="34">
        <v>1</v>
      </c>
      <c r="O293" s="34" t="s">
        <v>658</v>
      </c>
      <c r="P293" s="34"/>
      <c r="W293" s="196">
        <f>+X293</f>
        <v>600000</v>
      </c>
      <c r="X293" s="197">
        <f>10000*60</f>
        <v>600000</v>
      </c>
      <c r="Y293"/>
      <c r="Z293"/>
      <c r="AA293"/>
      <c r="AB293"/>
      <c r="AC293" s="66"/>
    </row>
    <row r="294" spans="2:29" s="35" customFormat="1">
      <c r="B294" s="38" t="s">
        <v>3595</v>
      </c>
      <c r="C294" s="36" t="str">
        <f>+C292</f>
        <v>4.1.1.4.01</v>
      </c>
      <c r="D294" s="212" t="s">
        <v>2765</v>
      </c>
      <c r="E294" s="34" t="s">
        <v>912</v>
      </c>
      <c r="F294" s="34" t="s">
        <v>913</v>
      </c>
      <c r="G294" s="34"/>
      <c r="H294" s="34"/>
      <c r="I294" s="34"/>
      <c r="J294" s="34" t="s">
        <v>383</v>
      </c>
      <c r="K294" s="34" t="s">
        <v>377</v>
      </c>
      <c r="L294" s="34">
        <v>1</v>
      </c>
      <c r="O294" s="34" t="s">
        <v>658</v>
      </c>
      <c r="P294" s="34"/>
      <c r="W294" s="196">
        <v>8000</v>
      </c>
      <c r="X294" s="197">
        <f t="shared" ref="X294" si="143">+W294*L294</f>
        <v>8000</v>
      </c>
      <c r="Y294"/>
      <c r="Z294"/>
      <c r="AA294"/>
      <c r="AB294"/>
      <c r="AC294" s="66"/>
    </row>
    <row r="295" spans="2:29" s="35" customFormat="1">
      <c r="B295" s="38" t="s">
        <v>3596</v>
      </c>
      <c r="C295" s="36" t="str">
        <f t="shared" ref="C295" si="144">+C293</f>
        <v>4.1.1.4.01</v>
      </c>
      <c r="D295" s="212" t="s">
        <v>2766</v>
      </c>
      <c r="E295" s="34" t="s">
        <v>912</v>
      </c>
      <c r="F295" s="34" t="s">
        <v>913</v>
      </c>
      <c r="G295" s="34"/>
      <c r="H295" s="34"/>
      <c r="I295" s="34"/>
      <c r="J295" s="34" t="s">
        <v>383</v>
      </c>
      <c r="K295" s="34" t="s">
        <v>377</v>
      </c>
      <c r="L295" s="34">
        <v>1</v>
      </c>
      <c r="O295" s="34" t="s">
        <v>658</v>
      </c>
      <c r="P295" s="34"/>
      <c r="W295" s="196">
        <f>380*60</f>
        <v>22800</v>
      </c>
      <c r="X295" s="197">
        <f>+W295*L295</f>
        <v>22800</v>
      </c>
      <c r="Y295"/>
      <c r="Z295"/>
      <c r="AA295"/>
      <c r="AB295"/>
      <c r="AC295" s="66"/>
    </row>
    <row r="296" spans="2:29" s="35" customFormat="1">
      <c r="B296" s="38" t="s">
        <v>3597</v>
      </c>
      <c r="C296" s="36" t="str">
        <f>+C294</f>
        <v>4.1.1.4.01</v>
      </c>
      <c r="D296" s="212" t="s">
        <v>2767</v>
      </c>
      <c r="E296" s="34" t="s">
        <v>574</v>
      </c>
      <c r="F296" s="34"/>
      <c r="G296" s="34" t="s">
        <v>575</v>
      </c>
      <c r="H296" s="34" t="s">
        <v>576</v>
      </c>
      <c r="I296" s="34"/>
      <c r="J296" s="34" t="s">
        <v>402</v>
      </c>
      <c r="K296" s="34" t="s">
        <v>377</v>
      </c>
      <c r="L296" s="34">
        <v>1</v>
      </c>
      <c r="O296" s="34" t="s">
        <v>658</v>
      </c>
      <c r="P296" s="34"/>
      <c r="W296" s="196">
        <v>28000</v>
      </c>
      <c r="X296" s="197">
        <f>+W296</f>
        <v>28000</v>
      </c>
      <c r="Y296"/>
      <c r="Z296"/>
      <c r="AA296"/>
      <c r="AB296"/>
      <c r="AC296" s="66"/>
    </row>
    <row r="297" spans="2:29" s="35" customFormat="1">
      <c r="B297" s="38" t="s">
        <v>3598</v>
      </c>
      <c r="C297" s="36" t="str">
        <f t="shared" ref="C297" si="145">+C295</f>
        <v>4.1.1.4.01</v>
      </c>
      <c r="D297" s="212" t="s">
        <v>2768</v>
      </c>
      <c r="E297" s="34" t="s">
        <v>829</v>
      </c>
      <c r="F297" s="34"/>
      <c r="G297" s="34" t="s">
        <v>830</v>
      </c>
      <c r="H297" s="34">
        <v>8110088274</v>
      </c>
      <c r="I297" s="34"/>
      <c r="J297" s="34" t="s">
        <v>383</v>
      </c>
      <c r="K297" s="34" t="s">
        <v>377</v>
      </c>
      <c r="L297" s="34">
        <v>1</v>
      </c>
      <c r="O297" s="34" t="s">
        <v>658</v>
      </c>
      <c r="P297" s="34"/>
      <c r="W297" s="196">
        <f>2000*60</f>
        <v>120000</v>
      </c>
      <c r="X297" s="197">
        <f t="shared" ref="X297:X298" si="146">+W297*L297</f>
        <v>120000</v>
      </c>
      <c r="Y297"/>
      <c r="Z297"/>
      <c r="AA297"/>
      <c r="AB297"/>
      <c r="AC297" s="66"/>
    </row>
    <row r="298" spans="2:29" s="35" customFormat="1">
      <c r="B298" s="38" t="s">
        <v>3599</v>
      </c>
      <c r="C298" s="36" t="str">
        <f>+C296</f>
        <v>4.1.1.4.01</v>
      </c>
      <c r="D298" s="212" t="s">
        <v>2769</v>
      </c>
      <c r="E298" s="34" t="s">
        <v>2440</v>
      </c>
      <c r="F298" s="34" t="s">
        <v>2441</v>
      </c>
      <c r="G298" s="34" t="s">
        <v>2442</v>
      </c>
      <c r="H298" s="34"/>
      <c r="I298" s="34"/>
      <c r="J298" s="34" t="s">
        <v>598</v>
      </c>
      <c r="K298" s="34" t="s">
        <v>377</v>
      </c>
      <c r="L298" s="34">
        <v>1</v>
      </c>
      <c r="O298" s="34" t="s">
        <v>658</v>
      </c>
      <c r="P298" s="34"/>
      <c r="W298" s="196">
        <f>65*60</f>
        <v>3900</v>
      </c>
      <c r="X298" s="197">
        <f t="shared" si="146"/>
        <v>3900</v>
      </c>
      <c r="Y298"/>
      <c r="Z298"/>
      <c r="AA298"/>
      <c r="AB298"/>
      <c r="AC298" s="66"/>
    </row>
    <row r="299" spans="2:29" s="35" customFormat="1">
      <c r="B299" s="38" t="s">
        <v>3600</v>
      </c>
      <c r="C299" s="36" t="str">
        <f t="shared" ref="C299" si="147">+C297</f>
        <v>4.1.1.4.01</v>
      </c>
      <c r="D299" s="212" t="s">
        <v>2770</v>
      </c>
      <c r="E299" s="36" t="s">
        <v>1592</v>
      </c>
      <c r="F299" s="34" t="s">
        <v>1593</v>
      </c>
      <c r="G299" s="34">
        <v>76150427</v>
      </c>
      <c r="H299" s="34"/>
      <c r="I299" s="34"/>
      <c r="J299" s="34" t="s">
        <v>598</v>
      </c>
      <c r="K299" s="34" t="s">
        <v>377</v>
      </c>
      <c r="L299" s="34">
        <v>1</v>
      </c>
      <c r="O299" s="34" t="s">
        <v>658</v>
      </c>
      <c r="P299" s="34"/>
      <c r="W299" s="196">
        <f>700*60</f>
        <v>42000</v>
      </c>
      <c r="X299" s="197">
        <f t="shared" ref="X299:X300" si="148">+L299*W299</f>
        <v>42000</v>
      </c>
      <c r="Y299"/>
      <c r="Z299"/>
      <c r="AA299"/>
      <c r="AB299"/>
      <c r="AC299" s="66"/>
    </row>
    <row r="300" spans="2:29" s="35" customFormat="1">
      <c r="B300" s="38" t="s">
        <v>3601</v>
      </c>
      <c r="C300" s="36" t="str">
        <f>+C298</f>
        <v>4.1.1.4.01</v>
      </c>
      <c r="D300" s="212" t="s">
        <v>2771</v>
      </c>
      <c r="E300" s="36" t="s">
        <v>1592</v>
      </c>
      <c r="F300" s="34" t="s">
        <v>1594</v>
      </c>
      <c r="G300" s="34"/>
      <c r="H300" s="34"/>
      <c r="I300" s="34"/>
      <c r="J300" s="34" t="s">
        <v>666</v>
      </c>
      <c r="K300" s="34" t="s">
        <v>377</v>
      </c>
      <c r="L300" s="34">
        <v>1</v>
      </c>
      <c r="O300" s="34" t="s">
        <v>658</v>
      </c>
      <c r="P300" s="34"/>
      <c r="W300" s="196">
        <v>10000</v>
      </c>
      <c r="X300" s="197">
        <f t="shared" si="148"/>
        <v>10000</v>
      </c>
      <c r="Y300"/>
      <c r="Z300"/>
      <c r="AA300"/>
      <c r="AB300"/>
      <c r="AC300" s="66"/>
    </row>
    <row r="301" spans="2:29" s="35" customFormat="1" ht="26.25">
      <c r="B301" s="38" t="s">
        <v>3602</v>
      </c>
      <c r="C301" s="36" t="str">
        <f t="shared" ref="C301" si="149">+C299</f>
        <v>4.1.1.4.01</v>
      </c>
      <c r="D301" s="212" t="s">
        <v>2772</v>
      </c>
      <c r="E301" s="36" t="s">
        <v>2779</v>
      </c>
      <c r="G301" s="34"/>
      <c r="H301" s="34"/>
      <c r="I301" s="34"/>
      <c r="J301" s="34" t="s">
        <v>2780</v>
      </c>
      <c r="K301" s="34" t="s">
        <v>377</v>
      </c>
      <c r="L301" s="34">
        <v>1</v>
      </c>
      <c r="O301" s="34" t="str">
        <f>+O298</f>
        <v>ACTIVO FIJO</v>
      </c>
      <c r="P301" s="34"/>
      <c r="W301" s="196">
        <v>5000</v>
      </c>
      <c r="X301" s="196">
        <v>5000</v>
      </c>
      <c r="Y301"/>
      <c r="Z301"/>
      <c r="AA301"/>
      <c r="AB301"/>
      <c r="AC301" s="66"/>
    </row>
    <row r="302" spans="2:29" s="35" customFormat="1">
      <c r="B302" s="38" t="s">
        <v>3603</v>
      </c>
      <c r="C302" s="36" t="str">
        <f>+C300</f>
        <v>4.1.1.4.01</v>
      </c>
      <c r="D302" s="212" t="s">
        <v>2773</v>
      </c>
      <c r="E302" s="34" t="s">
        <v>577</v>
      </c>
      <c r="F302" s="34"/>
      <c r="G302" s="34" t="s">
        <v>578</v>
      </c>
      <c r="H302" s="34"/>
      <c r="I302" s="34"/>
      <c r="J302" s="34" t="s">
        <v>388</v>
      </c>
      <c r="K302" s="34" t="s">
        <v>377</v>
      </c>
      <c r="L302" s="34">
        <v>1</v>
      </c>
      <c r="O302" s="34" t="s">
        <v>658</v>
      </c>
      <c r="P302" s="34"/>
      <c r="W302" s="196">
        <v>1500</v>
      </c>
      <c r="X302" s="197">
        <f>+W302*L302</f>
        <v>1500</v>
      </c>
      <c r="Y302"/>
      <c r="Z302"/>
      <c r="AA302"/>
      <c r="AB302"/>
      <c r="AC302" s="66"/>
    </row>
    <row r="303" spans="2:29" s="35" customFormat="1">
      <c r="B303" s="38" t="s">
        <v>3604</v>
      </c>
      <c r="C303" s="36" t="str">
        <f t="shared" ref="C303" si="150">+C301</f>
        <v>4.1.1.4.01</v>
      </c>
      <c r="D303" s="212" t="s">
        <v>2774</v>
      </c>
      <c r="E303" s="34" t="s">
        <v>577</v>
      </c>
      <c r="F303" s="34"/>
      <c r="G303" s="34" t="s">
        <v>578</v>
      </c>
      <c r="H303" s="34"/>
      <c r="I303" s="34"/>
      <c r="J303" s="34" t="s">
        <v>388</v>
      </c>
      <c r="K303" s="34" t="s">
        <v>377</v>
      </c>
      <c r="L303" s="34">
        <v>1</v>
      </c>
      <c r="O303" s="34" t="s">
        <v>658</v>
      </c>
      <c r="P303" s="34"/>
      <c r="W303" s="196">
        <v>1500</v>
      </c>
      <c r="X303" s="197">
        <f>+W303*L303</f>
        <v>1500</v>
      </c>
      <c r="Y303"/>
      <c r="Z303"/>
      <c r="AA303"/>
      <c r="AB303"/>
      <c r="AC303" s="66"/>
    </row>
    <row r="304" spans="2:29" s="35" customFormat="1" ht="18.75">
      <c r="B304" s="38" t="s">
        <v>3605</v>
      </c>
      <c r="C304" s="36" t="str">
        <f>+C302</f>
        <v>4.1.1.4.01</v>
      </c>
      <c r="D304" s="212" t="s">
        <v>2775</v>
      </c>
      <c r="E304" s="34" t="s">
        <v>1078</v>
      </c>
      <c r="F304" s="34"/>
      <c r="G304" s="34"/>
      <c r="H304" s="34"/>
      <c r="I304" s="34"/>
      <c r="J304" s="34" t="s">
        <v>388</v>
      </c>
      <c r="K304" s="34" t="str">
        <f>+K2560</f>
        <v>Usado</v>
      </c>
      <c r="L304" s="34">
        <v>1</v>
      </c>
      <c r="O304" s="34" t="str">
        <f>+O292</f>
        <v>ACTIVO FIJO</v>
      </c>
      <c r="P304" s="34"/>
      <c r="W304" s="385">
        <f>22000*60</f>
        <v>1320000</v>
      </c>
      <c r="X304" s="386">
        <f>+W304</f>
        <v>1320000</v>
      </c>
      <c r="Y304"/>
      <c r="Z304"/>
      <c r="AA304"/>
      <c r="AB304"/>
      <c r="AC304" s="66"/>
    </row>
    <row r="305" spans="2:29" s="35" customFormat="1" ht="18.75">
      <c r="B305" s="38" t="s">
        <v>3606</v>
      </c>
      <c r="C305" s="36" t="str">
        <f t="shared" ref="C305" si="151">+C303</f>
        <v>4.1.1.4.01</v>
      </c>
      <c r="D305" s="212" t="s">
        <v>2776</v>
      </c>
      <c r="E305" s="34" t="s">
        <v>1079</v>
      </c>
      <c r="F305" s="34"/>
      <c r="G305" s="34"/>
      <c r="H305" s="34"/>
      <c r="I305" s="34"/>
      <c r="J305" s="34" t="s">
        <v>402</v>
      </c>
      <c r="K305" s="34" t="s">
        <v>377</v>
      </c>
      <c r="L305" s="34">
        <v>1</v>
      </c>
      <c r="O305" s="34" t="str">
        <f>+O293</f>
        <v>ACTIVO FIJO</v>
      </c>
      <c r="P305" s="34"/>
      <c r="W305" s="385"/>
      <c r="X305" s="386"/>
      <c r="Y305"/>
      <c r="Z305"/>
      <c r="AA305"/>
      <c r="AB305"/>
      <c r="AC305" s="66"/>
    </row>
    <row r="306" spans="2:29" s="35" customFormat="1" ht="18.75">
      <c r="B306" s="38" t="s">
        <v>3607</v>
      </c>
      <c r="C306" s="36" t="str">
        <f>+C304</f>
        <v>4.1.1.4.01</v>
      </c>
      <c r="D306" s="212" t="s">
        <v>2777</v>
      </c>
      <c r="E306" s="34" t="s">
        <v>1080</v>
      </c>
      <c r="F306" s="34"/>
      <c r="G306" s="34"/>
      <c r="H306" s="34"/>
      <c r="I306" s="34"/>
      <c r="J306" s="34" t="str">
        <f>+J2565</f>
        <v>Rojo</v>
      </c>
      <c r="K306" s="34" t="s">
        <v>377</v>
      </c>
      <c r="L306" s="34">
        <v>1</v>
      </c>
      <c r="O306" s="34" t="str">
        <f>+O294</f>
        <v>ACTIVO FIJO</v>
      </c>
      <c r="P306" s="34"/>
      <c r="W306" s="385"/>
      <c r="X306" s="386"/>
      <c r="Y306"/>
      <c r="Z306"/>
      <c r="AA306"/>
      <c r="AB306"/>
      <c r="AC306" s="66"/>
    </row>
    <row r="307" spans="2:29" s="35" customFormat="1">
      <c r="B307" s="38" t="s">
        <v>3608</v>
      </c>
      <c r="C307" s="36" t="str">
        <f t="shared" ref="C307" si="152">+C305</f>
        <v>4.1.1.4.01</v>
      </c>
      <c r="D307" s="212" t="s">
        <v>2778</v>
      </c>
      <c r="E307" s="36" t="s">
        <v>1771</v>
      </c>
      <c r="F307" s="34" t="s">
        <v>1689</v>
      </c>
      <c r="G307" s="34" t="s">
        <v>1772</v>
      </c>
      <c r="H307" s="34"/>
      <c r="I307" s="34"/>
      <c r="J307" s="34" t="s">
        <v>388</v>
      </c>
      <c r="K307" s="34" t="str">
        <f>+K300</f>
        <v>nuevo</v>
      </c>
      <c r="L307" s="34">
        <v>1</v>
      </c>
      <c r="O307" s="34" t="str">
        <f t="shared" ref="O307:O308" si="153">+O295</f>
        <v>ACTIVO FIJO</v>
      </c>
      <c r="P307" s="34"/>
      <c r="W307" s="196">
        <f>1000*60</f>
        <v>60000</v>
      </c>
      <c r="X307" s="197">
        <f>+W307</f>
        <v>60000</v>
      </c>
      <c r="Y307"/>
      <c r="Z307"/>
      <c r="AA307"/>
      <c r="AB307"/>
      <c r="AC307" s="66"/>
    </row>
    <row r="308" spans="2:29" s="35" customFormat="1">
      <c r="B308" s="38" t="s">
        <v>3609</v>
      </c>
      <c r="C308" s="36" t="str">
        <f>+C306</f>
        <v>4.1.1.4.01</v>
      </c>
      <c r="D308" s="212" t="s">
        <v>2781</v>
      </c>
      <c r="E308" s="36" t="s">
        <v>453</v>
      </c>
      <c r="F308" s="35" t="s">
        <v>1129</v>
      </c>
      <c r="G308" s="34"/>
      <c r="H308" s="34"/>
      <c r="I308" s="34"/>
      <c r="J308" s="34" t="s">
        <v>388</v>
      </c>
      <c r="K308" s="34" t="str">
        <f>+K301</f>
        <v>nuevo</v>
      </c>
      <c r="L308" s="34">
        <v>1</v>
      </c>
      <c r="O308" s="34" t="str">
        <f t="shared" si="153"/>
        <v>ACTIVO FIJO</v>
      </c>
      <c r="P308" s="34"/>
      <c r="W308" s="196"/>
      <c r="X308" s="197"/>
      <c r="Y308"/>
      <c r="Z308"/>
      <c r="AA308"/>
      <c r="AB308"/>
      <c r="AC308" s="66"/>
    </row>
    <row r="309" spans="2:29" s="35" customFormat="1">
      <c r="B309" s="38" t="s">
        <v>3610</v>
      </c>
      <c r="C309" s="36" t="str">
        <f t="shared" ref="C309" si="154">+C307</f>
        <v>4.1.1.4.01</v>
      </c>
      <c r="D309" s="212" t="s">
        <v>2782</v>
      </c>
      <c r="E309" s="34" t="s">
        <v>1221</v>
      </c>
      <c r="F309" s="34"/>
      <c r="G309" s="129"/>
      <c r="H309" s="129"/>
      <c r="I309" s="129"/>
      <c r="J309" s="34" t="s">
        <v>937</v>
      </c>
      <c r="K309" s="34" t="str">
        <f>+K303</f>
        <v>nuevo</v>
      </c>
      <c r="L309" s="34">
        <v>1</v>
      </c>
      <c r="M309" s="129"/>
      <c r="N309" s="34"/>
      <c r="O309" s="34" t="s">
        <v>1220</v>
      </c>
      <c r="P309" s="129"/>
      <c r="W309" s="196">
        <v>1000</v>
      </c>
      <c r="X309" s="197">
        <f t="shared" ref="X309:X314" si="155">+L309*W309</f>
        <v>1000</v>
      </c>
      <c r="Y309"/>
      <c r="Z309"/>
      <c r="AA309"/>
      <c r="AB309"/>
      <c r="AC309" s="66"/>
    </row>
    <row r="310" spans="2:29" s="35" customFormat="1">
      <c r="B310" s="38" t="s">
        <v>3611</v>
      </c>
      <c r="C310" s="36" t="str">
        <f>+C308</f>
        <v>4.1.1.4.01</v>
      </c>
      <c r="D310" s="212" t="s">
        <v>2783</v>
      </c>
      <c r="E310" s="34" t="s">
        <v>1221</v>
      </c>
      <c r="F310" s="34"/>
      <c r="G310" s="129"/>
      <c r="H310" s="129"/>
      <c r="I310" s="129"/>
      <c r="J310" s="34" t="s">
        <v>937</v>
      </c>
      <c r="K310" s="34" t="str">
        <f>+K304</f>
        <v>Usado</v>
      </c>
      <c r="L310" s="34">
        <v>1</v>
      </c>
      <c r="M310" s="129"/>
      <c r="N310" s="34"/>
      <c r="O310" s="34" t="s">
        <v>1220</v>
      </c>
      <c r="P310" s="129"/>
      <c r="W310" s="196">
        <v>1000</v>
      </c>
      <c r="X310" s="197">
        <f t="shared" si="155"/>
        <v>1000</v>
      </c>
      <c r="Y310"/>
      <c r="Z310"/>
      <c r="AA310"/>
      <c r="AB310"/>
      <c r="AC310" s="66"/>
    </row>
    <row r="311" spans="2:29" s="35" customFormat="1">
      <c r="B311" s="38" t="s">
        <v>3612</v>
      </c>
      <c r="C311" s="36" t="str">
        <f t="shared" ref="C311" si="156">+C309</f>
        <v>4.1.1.4.01</v>
      </c>
      <c r="D311" s="212" t="s">
        <v>2784</v>
      </c>
      <c r="E311" s="34" t="s">
        <v>1222</v>
      </c>
      <c r="F311" s="34"/>
      <c r="G311" s="129"/>
      <c r="H311" s="129"/>
      <c r="I311" s="129"/>
      <c r="J311" s="34" t="str">
        <f t="shared" ref="J311:K314" si="157">+J309</f>
        <v>GRIS</v>
      </c>
      <c r="K311" s="34" t="str">
        <f t="shared" si="157"/>
        <v>nuevo</v>
      </c>
      <c r="L311" s="34">
        <v>1</v>
      </c>
      <c r="M311" s="129"/>
      <c r="N311" s="34"/>
      <c r="O311" s="34" t="s">
        <v>1220</v>
      </c>
      <c r="P311" s="129"/>
      <c r="W311" s="196">
        <v>1000</v>
      </c>
      <c r="X311" s="197">
        <f t="shared" si="155"/>
        <v>1000</v>
      </c>
      <c r="Y311"/>
      <c r="Z311"/>
      <c r="AA311"/>
      <c r="AB311"/>
      <c r="AC311" s="66"/>
    </row>
    <row r="312" spans="2:29" s="35" customFormat="1">
      <c r="B312" s="38" t="s">
        <v>3613</v>
      </c>
      <c r="C312" s="36" t="str">
        <f>+C310</f>
        <v>4.1.1.4.01</v>
      </c>
      <c r="D312" s="212" t="s">
        <v>2785</v>
      </c>
      <c r="E312" s="34" t="s">
        <v>1222</v>
      </c>
      <c r="F312" s="34"/>
      <c r="G312" s="129"/>
      <c r="H312" s="129"/>
      <c r="I312" s="129"/>
      <c r="J312" s="34" t="str">
        <f t="shared" si="157"/>
        <v>GRIS</v>
      </c>
      <c r="K312" s="34" t="str">
        <f t="shared" si="157"/>
        <v>Usado</v>
      </c>
      <c r="L312" s="34">
        <v>1</v>
      </c>
      <c r="M312" s="129"/>
      <c r="N312" s="34"/>
      <c r="O312" s="34" t="s">
        <v>1220</v>
      </c>
      <c r="P312" s="129"/>
      <c r="W312" s="196">
        <v>1000</v>
      </c>
      <c r="X312" s="197">
        <f t="shared" si="155"/>
        <v>1000</v>
      </c>
      <c r="Y312"/>
      <c r="Z312"/>
      <c r="AA312"/>
      <c r="AB312"/>
      <c r="AC312" s="66"/>
    </row>
    <row r="313" spans="2:29" s="35" customFormat="1">
      <c r="B313" s="38" t="s">
        <v>3614</v>
      </c>
      <c r="C313" s="36" t="str">
        <f t="shared" ref="C313" si="158">+C311</f>
        <v>4.1.1.4.01</v>
      </c>
      <c r="D313" s="212" t="s">
        <v>2786</v>
      </c>
      <c r="E313" s="34" t="s">
        <v>1222</v>
      </c>
      <c r="F313" s="34"/>
      <c r="G313" s="129"/>
      <c r="H313" s="129"/>
      <c r="I313" s="129"/>
      <c r="J313" s="34" t="str">
        <f t="shared" si="157"/>
        <v>GRIS</v>
      </c>
      <c r="K313" s="34" t="str">
        <f t="shared" si="157"/>
        <v>nuevo</v>
      </c>
      <c r="L313" s="34">
        <v>1</v>
      </c>
      <c r="M313" s="129"/>
      <c r="N313" s="34"/>
      <c r="O313" s="34" t="s">
        <v>1220</v>
      </c>
      <c r="P313" s="129"/>
      <c r="W313" s="196">
        <v>1000</v>
      </c>
      <c r="X313" s="197">
        <f t="shared" si="155"/>
        <v>1000</v>
      </c>
      <c r="Y313"/>
      <c r="Z313"/>
      <c r="AA313"/>
      <c r="AB313"/>
      <c r="AC313" s="66"/>
    </row>
    <row r="314" spans="2:29" s="35" customFormat="1">
      <c r="B314" s="38" t="s">
        <v>3615</v>
      </c>
      <c r="C314" s="36" t="str">
        <f>+C312</f>
        <v>4.1.1.4.01</v>
      </c>
      <c r="D314" s="212" t="s">
        <v>2787</v>
      </c>
      <c r="E314" s="34" t="s">
        <v>1222</v>
      </c>
      <c r="F314" s="34"/>
      <c r="G314" s="129"/>
      <c r="H314" s="129"/>
      <c r="I314" s="129"/>
      <c r="J314" s="34" t="str">
        <f t="shared" si="157"/>
        <v>GRIS</v>
      </c>
      <c r="K314" s="34" t="str">
        <f t="shared" si="157"/>
        <v>Usado</v>
      </c>
      <c r="L314" s="34">
        <v>1</v>
      </c>
      <c r="M314" s="129"/>
      <c r="N314" s="34"/>
      <c r="O314" s="34" t="s">
        <v>1220</v>
      </c>
      <c r="P314" s="129"/>
      <c r="W314" s="196">
        <v>1000</v>
      </c>
      <c r="X314" s="197">
        <f t="shared" si="155"/>
        <v>1000</v>
      </c>
      <c r="Y314"/>
      <c r="Z314"/>
      <c r="AA314"/>
      <c r="AB314"/>
      <c r="AC314" s="66"/>
    </row>
    <row r="315" spans="2:29" s="35" customFormat="1">
      <c r="B315" s="38" t="s">
        <v>3616</v>
      </c>
      <c r="C315" s="36" t="str">
        <f t="shared" ref="C315" si="159">+C313</f>
        <v>4.1.1.4.01</v>
      </c>
      <c r="D315" s="212" t="s">
        <v>2788</v>
      </c>
      <c r="E315" s="34" t="s">
        <v>663</v>
      </c>
      <c r="F315" s="34" t="s">
        <v>1164</v>
      </c>
      <c r="G315" s="129"/>
      <c r="H315" s="129"/>
      <c r="I315" s="129"/>
      <c r="J315" s="34" t="str">
        <f>+J311</f>
        <v>GRIS</v>
      </c>
      <c r="K315" s="34" t="str">
        <f>+K309</f>
        <v>nuevo</v>
      </c>
      <c r="L315" s="34">
        <v>1</v>
      </c>
      <c r="M315" s="129"/>
      <c r="N315" s="34"/>
      <c r="O315" s="34" t="s">
        <v>1220</v>
      </c>
      <c r="P315" s="129"/>
      <c r="W315" s="196">
        <v>10000</v>
      </c>
      <c r="X315" s="197">
        <f>+W315</f>
        <v>10000</v>
      </c>
      <c r="Y315"/>
      <c r="Z315"/>
      <c r="AA315"/>
      <c r="AB315"/>
      <c r="AC315" s="66"/>
    </row>
    <row r="316" spans="2:29" s="35" customFormat="1">
      <c r="B316" s="38" t="s">
        <v>3617</v>
      </c>
      <c r="C316" s="36" t="str">
        <f>+C314</f>
        <v>4.1.1.4.01</v>
      </c>
      <c r="D316" s="212" t="s">
        <v>2789</v>
      </c>
      <c r="E316" s="34" t="s">
        <v>596</v>
      </c>
      <c r="F316" s="34" t="s">
        <v>1217</v>
      </c>
      <c r="G316" s="129"/>
      <c r="H316" s="129"/>
      <c r="I316" s="129"/>
      <c r="J316" s="34" t="s">
        <v>937</v>
      </c>
      <c r="K316" s="34" t="str">
        <f>+K309</f>
        <v>nuevo</v>
      </c>
      <c r="L316" s="34">
        <v>1</v>
      </c>
      <c r="M316" s="129"/>
      <c r="N316" s="34"/>
      <c r="O316" s="34" t="s">
        <v>1220</v>
      </c>
      <c r="P316" s="129"/>
      <c r="W316" s="196">
        <f>400*60</f>
        <v>24000</v>
      </c>
      <c r="X316" s="197">
        <f>+W316</f>
        <v>24000</v>
      </c>
      <c r="Y316"/>
      <c r="Z316"/>
      <c r="AA316"/>
      <c r="AB316"/>
      <c r="AC316" s="66"/>
    </row>
    <row r="317" spans="2:29" s="35" customFormat="1">
      <c r="B317" s="38" t="s">
        <v>3618</v>
      </c>
      <c r="C317" s="36" t="str">
        <f t="shared" ref="C317" si="160">+C315</f>
        <v>4.1.1.4.01</v>
      </c>
      <c r="D317" s="212" t="s">
        <v>2790</v>
      </c>
      <c r="E317" s="34" t="s">
        <v>1223</v>
      </c>
      <c r="F317" s="34"/>
      <c r="G317" s="129"/>
      <c r="H317" s="129"/>
      <c r="I317" s="129"/>
      <c r="J317" s="34" t="s">
        <v>1212</v>
      </c>
      <c r="K317" s="34" t="str">
        <f t="shared" ref="K317:K331" si="161">+K309</f>
        <v>nuevo</v>
      </c>
      <c r="L317" s="34">
        <v>1</v>
      </c>
      <c r="M317" s="129"/>
      <c r="N317" s="34"/>
      <c r="O317" s="34" t="s">
        <v>1220</v>
      </c>
      <c r="P317" s="129"/>
      <c r="W317" s="196">
        <v>2000</v>
      </c>
      <c r="X317" s="197">
        <f t="shared" ref="X317:X332" si="162">+L317*W317</f>
        <v>2000</v>
      </c>
      <c r="Y317"/>
      <c r="Z317"/>
      <c r="AA317"/>
      <c r="AB317"/>
      <c r="AC317" s="66"/>
    </row>
    <row r="318" spans="2:29" s="35" customFormat="1">
      <c r="B318" s="38" t="s">
        <v>3619</v>
      </c>
      <c r="C318" s="36" t="str">
        <f>+C316</f>
        <v>4.1.1.4.01</v>
      </c>
      <c r="D318" s="212" t="s">
        <v>2791</v>
      </c>
      <c r="E318" s="34" t="s">
        <v>1223</v>
      </c>
      <c r="F318" s="34"/>
      <c r="G318" s="129"/>
      <c r="H318" s="129"/>
      <c r="I318" s="129"/>
      <c r="J318" s="34" t="s">
        <v>1212</v>
      </c>
      <c r="K318" s="34" t="str">
        <f t="shared" si="161"/>
        <v>Usado</v>
      </c>
      <c r="L318" s="34">
        <v>1</v>
      </c>
      <c r="M318" s="129"/>
      <c r="N318" s="34"/>
      <c r="O318" s="34" t="s">
        <v>1220</v>
      </c>
      <c r="P318" s="129"/>
      <c r="W318" s="196">
        <v>2000</v>
      </c>
      <c r="X318" s="197">
        <f t="shared" si="162"/>
        <v>2000</v>
      </c>
      <c r="Y318"/>
      <c r="Z318"/>
      <c r="AA318"/>
      <c r="AB318"/>
      <c r="AC318" s="66"/>
    </row>
    <row r="319" spans="2:29" s="35" customFormat="1">
      <c r="B319" s="38" t="s">
        <v>3620</v>
      </c>
      <c r="C319" s="36" t="str">
        <f t="shared" ref="C319" si="163">+C317</f>
        <v>4.1.1.4.01</v>
      </c>
      <c r="D319" s="212" t="s">
        <v>2792</v>
      </c>
      <c r="E319" s="34" t="s">
        <v>1223</v>
      </c>
      <c r="F319" s="34"/>
      <c r="G319" s="129"/>
      <c r="H319" s="129"/>
      <c r="I319" s="129"/>
      <c r="J319" s="34" t="s">
        <v>1212</v>
      </c>
      <c r="K319" s="34" t="str">
        <f t="shared" si="161"/>
        <v>nuevo</v>
      </c>
      <c r="L319" s="34">
        <v>1</v>
      </c>
      <c r="M319" s="129"/>
      <c r="N319" s="34"/>
      <c r="O319" s="34" t="s">
        <v>1220</v>
      </c>
      <c r="P319" s="129"/>
      <c r="W319" s="196">
        <v>2000</v>
      </c>
      <c r="X319" s="197">
        <f t="shared" si="162"/>
        <v>2000</v>
      </c>
      <c r="Y319"/>
      <c r="Z319"/>
      <c r="AA319"/>
      <c r="AB319"/>
      <c r="AC319" s="66"/>
    </row>
    <row r="320" spans="2:29" s="35" customFormat="1">
      <c r="B320" s="38" t="s">
        <v>3621</v>
      </c>
      <c r="C320" s="36" t="str">
        <f>+C318</f>
        <v>4.1.1.4.01</v>
      </c>
      <c r="D320" s="212" t="s">
        <v>2793</v>
      </c>
      <c r="E320" s="34" t="s">
        <v>1223</v>
      </c>
      <c r="F320" s="34"/>
      <c r="G320" s="129"/>
      <c r="H320" s="129"/>
      <c r="I320" s="129"/>
      <c r="J320" s="34" t="s">
        <v>1212</v>
      </c>
      <c r="K320" s="34" t="str">
        <f t="shared" si="161"/>
        <v>Usado</v>
      </c>
      <c r="L320" s="34">
        <v>1</v>
      </c>
      <c r="M320" s="129"/>
      <c r="N320" s="34"/>
      <c r="O320" s="34" t="s">
        <v>1220</v>
      </c>
      <c r="P320" s="129"/>
      <c r="W320" s="196">
        <v>2000</v>
      </c>
      <c r="X320" s="197">
        <f t="shared" si="162"/>
        <v>2000</v>
      </c>
      <c r="Y320"/>
      <c r="Z320"/>
      <c r="AA320"/>
      <c r="AB320"/>
      <c r="AC320" s="66"/>
    </row>
    <row r="321" spans="2:29" s="35" customFormat="1">
      <c r="B321" s="38" t="s">
        <v>3622</v>
      </c>
      <c r="C321" s="36" t="str">
        <f t="shared" ref="C321:C322" si="164">+C319</f>
        <v>4.1.1.4.01</v>
      </c>
      <c r="D321" s="212" t="s">
        <v>2794</v>
      </c>
      <c r="E321" s="34" t="s">
        <v>1223</v>
      </c>
      <c r="F321" s="34"/>
      <c r="G321" s="129"/>
      <c r="H321" s="129"/>
      <c r="I321" s="129"/>
      <c r="J321" s="34" t="s">
        <v>1212</v>
      </c>
      <c r="K321" s="34" t="str">
        <f t="shared" si="161"/>
        <v>nuevo</v>
      </c>
      <c r="L321" s="34">
        <v>1</v>
      </c>
      <c r="M321" s="129"/>
      <c r="N321" s="34"/>
      <c r="O321" s="34" t="s">
        <v>1220</v>
      </c>
      <c r="P321" s="129"/>
      <c r="W321" s="196">
        <v>2000</v>
      </c>
      <c r="X321" s="197">
        <f t="shared" si="162"/>
        <v>2000</v>
      </c>
      <c r="Y321"/>
      <c r="Z321"/>
      <c r="AA321"/>
      <c r="AB321"/>
      <c r="AC321" s="66"/>
    </row>
    <row r="322" spans="2:29" s="35" customFormat="1">
      <c r="B322" s="38" t="s">
        <v>3623</v>
      </c>
      <c r="C322" s="36" t="str">
        <f t="shared" si="164"/>
        <v>4.1.1.4.01</v>
      </c>
      <c r="D322" s="212" t="s">
        <v>2795</v>
      </c>
      <c r="E322" s="34" t="s">
        <v>1223</v>
      </c>
      <c r="F322" s="34"/>
      <c r="G322" s="129"/>
      <c r="H322" s="129"/>
      <c r="I322" s="129"/>
      <c r="J322" s="34" t="s">
        <v>1212</v>
      </c>
      <c r="K322" s="34" t="str">
        <f t="shared" si="161"/>
        <v>Usado</v>
      </c>
      <c r="L322" s="34">
        <v>1</v>
      </c>
      <c r="M322" s="129"/>
      <c r="N322" s="34"/>
      <c r="O322" s="34" t="s">
        <v>1220</v>
      </c>
      <c r="P322" s="129"/>
      <c r="W322" s="196">
        <v>2000</v>
      </c>
      <c r="X322" s="197">
        <f t="shared" si="162"/>
        <v>2000</v>
      </c>
      <c r="Y322"/>
      <c r="Z322"/>
      <c r="AA322"/>
      <c r="AB322"/>
      <c r="AC322" s="66"/>
    </row>
    <row r="323" spans="2:29" s="35" customFormat="1">
      <c r="B323" s="38" t="s">
        <v>3624</v>
      </c>
      <c r="C323" s="36" t="str">
        <f>+C321</f>
        <v>4.1.1.4.01</v>
      </c>
      <c r="D323" s="212" t="s">
        <v>2796</v>
      </c>
      <c r="E323" s="34" t="s">
        <v>1223</v>
      </c>
      <c r="F323" s="34"/>
      <c r="G323" s="129"/>
      <c r="H323" s="129"/>
      <c r="I323" s="129"/>
      <c r="J323" s="34" t="s">
        <v>1212</v>
      </c>
      <c r="K323" s="34" t="str">
        <f t="shared" si="161"/>
        <v>nuevo</v>
      </c>
      <c r="L323" s="34">
        <v>1</v>
      </c>
      <c r="M323" s="129"/>
      <c r="N323" s="34"/>
      <c r="O323" s="34" t="s">
        <v>1220</v>
      </c>
      <c r="P323" s="129"/>
      <c r="W323" s="196">
        <v>2000</v>
      </c>
      <c r="X323" s="197">
        <f t="shared" si="162"/>
        <v>2000</v>
      </c>
      <c r="Y323"/>
      <c r="Z323"/>
      <c r="AA323"/>
      <c r="AB323"/>
      <c r="AC323" s="66"/>
    </row>
    <row r="324" spans="2:29" s="35" customFormat="1">
      <c r="B324" s="38" t="s">
        <v>3625</v>
      </c>
      <c r="C324" s="36" t="str">
        <f t="shared" ref="C324" si="165">+C322</f>
        <v>4.1.1.4.01</v>
      </c>
      <c r="D324" s="212" t="s">
        <v>2797</v>
      </c>
      <c r="E324" s="34" t="s">
        <v>1223</v>
      </c>
      <c r="F324" s="34"/>
      <c r="G324" s="129"/>
      <c r="H324" s="129"/>
      <c r="I324" s="129"/>
      <c r="J324" s="34" t="s">
        <v>1212</v>
      </c>
      <c r="K324" s="34" t="str">
        <f t="shared" si="161"/>
        <v>nuevo</v>
      </c>
      <c r="L324" s="34">
        <v>1</v>
      </c>
      <c r="M324" s="129"/>
      <c r="N324" s="34"/>
      <c r="O324" s="34" t="s">
        <v>1220</v>
      </c>
      <c r="P324" s="129"/>
      <c r="W324" s="196">
        <v>2000</v>
      </c>
      <c r="X324" s="197">
        <f t="shared" si="162"/>
        <v>2000</v>
      </c>
      <c r="Y324"/>
      <c r="Z324"/>
      <c r="AA324"/>
      <c r="AB324"/>
      <c r="AC324" s="66"/>
    </row>
    <row r="325" spans="2:29" s="35" customFormat="1">
      <c r="B325" s="38" t="s">
        <v>3626</v>
      </c>
      <c r="C325" s="36" t="str">
        <f>+C323</f>
        <v>4.1.1.4.01</v>
      </c>
      <c r="D325" s="212" t="s">
        <v>2798</v>
      </c>
      <c r="E325" s="34" t="s">
        <v>1223</v>
      </c>
      <c r="F325" s="34"/>
      <c r="G325" s="129"/>
      <c r="H325" s="129"/>
      <c r="I325" s="129"/>
      <c r="J325" s="34" t="s">
        <v>1212</v>
      </c>
      <c r="K325" s="34" t="str">
        <f t="shared" si="161"/>
        <v>nuevo</v>
      </c>
      <c r="L325" s="34">
        <v>1</v>
      </c>
      <c r="M325" s="129"/>
      <c r="N325" s="34"/>
      <c r="O325" s="34" t="s">
        <v>1220</v>
      </c>
      <c r="P325" s="129"/>
      <c r="W325" s="196">
        <v>2000</v>
      </c>
      <c r="X325" s="197">
        <f t="shared" si="162"/>
        <v>2000</v>
      </c>
      <c r="Y325"/>
      <c r="Z325"/>
      <c r="AA325"/>
      <c r="AB325"/>
      <c r="AC325" s="66"/>
    </row>
    <row r="326" spans="2:29" s="35" customFormat="1">
      <c r="B326" s="38" t="s">
        <v>3627</v>
      </c>
      <c r="C326" s="36" t="str">
        <f t="shared" ref="C326" si="166">+C324</f>
        <v>4.1.1.4.01</v>
      </c>
      <c r="D326" s="212" t="s">
        <v>2799</v>
      </c>
      <c r="E326" s="34" t="s">
        <v>1223</v>
      </c>
      <c r="F326" s="34"/>
      <c r="G326" s="129"/>
      <c r="H326" s="129"/>
      <c r="I326" s="129"/>
      <c r="J326" s="34" t="s">
        <v>1212</v>
      </c>
      <c r="K326" s="34" t="str">
        <f t="shared" si="161"/>
        <v>Usado</v>
      </c>
      <c r="L326" s="34">
        <v>1</v>
      </c>
      <c r="M326" s="129"/>
      <c r="N326" s="34"/>
      <c r="O326" s="34" t="s">
        <v>1220</v>
      </c>
      <c r="P326" s="129"/>
      <c r="W326" s="196">
        <v>2000</v>
      </c>
      <c r="X326" s="197">
        <f t="shared" si="162"/>
        <v>2000</v>
      </c>
      <c r="Y326"/>
      <c r="Z326"/>
      <c r="AA326"/>
      <c r="AB326"/>
      <c r="AC326" s="66"/>
    </row>
    <row r="327" spans="2:29" s="35" customFormat="1">
      <c r="B327" s="38" t="s">
        <v>3628</v>
      </c>
      <c r="C327" s="36" t="str">
        <f>+C325</f>
        <v>4.1.1.4.01</v>
      </c>
      <c r="D327" s="212" t="s">
        <v>2800</v>
      </c>
      <c r="E327" s="34" t="s">
        <v>1223</v>
      </c>
      <c r="F327" s="34"/>
      <c r="G327" s="129"/>
      <c r="H327" s="129"/>
      <c r="I327" s="129"/>
      <c r="J327" s="34" t="s">
        <v>1212</v>
      </c>
      <c r="K327" s="34" t="str">
        <f t="shared" si="161"/>
        <v>nuevo</v>
      </c>
      <c r="L327" s="34">
        <v>1</v>
      </c>
      <c r="M327" s="129"/>
      <c r="N327" s="34"/>
      <c r="O327" s="34" t="s">
        <v>1220</v>
      </c>
      <c r="P327" s="129"/>
      <c r="W327" s="196">
        <v>2000</v>
      </c>
      <c r="X327" s="197">
        <f t="shared" si="162"/>
        <v>2000</v>
      </c>
      <c r="Y327"/>
      <c r="Z327"/>
      <c r="AA327"/>
      <c r="AB327"/>
      <c r="AC327" s="66"/>
    </row>
    <row r="328" spans="2:29" s="35" customFormat="1">
      <c r="B328" s="38" t="s">
        <v>3629</v>
      </c>
      <c r="C328" s="36" t="str">
        <f t="shared" ref="C328" si="167">+C326</f>
        <v>4.1.1.4.01</v>
      </c>
      <c r="D328" s="212" t="s">
        <v>2801</v>
      </c>
      <c r="E328" s="34" t="s">
        <v>1223</v>
      </c>
      <c r="F328" s="34"/>
      <c r="G328" s="129"/>
      <c r="H328" s="129"/>
      <c r="I328" s="129"/>
      <c r="J328" s="34" t="s">
        <v>1212</v>
      </c>
      <c r="K328" s="34" t="str">
        <f t="shared" si="161"/>
        <v>Usado</v>
      </c>
      <c r="L328" s="34">
        <v>1</v>
      </c>
      <c r="M328" s="129"/>
      <c r="N328" s="34"/>
      <c r="O328" s="34" t="s">
        <v>1220</v>
      </c>
      <c r="P328" s="129"/>
      <c r="W328" s="196">
        <v>2000</v>
      </c>
      <c r="X328" s="197">
        <f t="shared" si="162"/>
        <v>2000</v>
      </c>
      <c r="Y328"/>
      <c r="Z328"/>
      <c r="AA328"/>
      <c r="AB328"/>
      <c r="AC328" s="66"/>
    </row>
    <row r="329" spans="2:29" s="35" customFormat="1">
      <c r="B329" s="38" t="s">
        <v>3630</v>
      </c>
      <c r="C329" s="36" t="str">
        <f>+C327</f>
        <v>4.1.1.4.01</v>
      </c>
      <c r="D329" s="212" t="s">
        <v>2802</v>
      </c>
      <c r="E329" s="34" t="s">
        <v>1223</v>
      </c>
      <c r="F329" s="34"/>
      <c r="G329" s="129"/>
      <c r="H329" s="129"/>
      <c r="I329" s="129"/>
      <c r="J329" s="34" t="s">
        <v>1212</v>
      </c>
      <c r="K329" s="34" t="str">
        <f t="shared" si="161"/>
        <v>nuevo</v>
      </c>
      <c r="L329" s="34">
        <v>1</v>
      </c>
      <c r="M329" s="129"/>
      <c r="N329" s="34"/>
      <c r="O329" s="34" t="s">
        <v>1220</v>
      </c>
      <c r="P329" s="129"/>
      <c r="W329" s="196">
        <v>2000</v>
      </c>
      <c r="X329" s="197">
        <f t="shared" si="162"/>
        <v>2000</v>
      </c>
      <c r="Y329"/>
      <c r="Z329"/>
      <c r="AA329"/>
      <c r="AB329"/>
      <c r="AC329" s="66"/>
    </row>
    <row r="330" spans="2:29" s="35" customFormat="1">
      <c r="B330" s="38" t="s">
        <v>3631</v>
      </c>
      <c r="C330" s="36" t="str">
        <f t="shared" ref="C330" si="168">+C328</f>
        <v>4.1.1.4.01</v>
      </c>
      <c r="D330" s="212" t="s">
        <v>2803</v>
      </c>
      <c r="E330" s="34" t="s">
        <v>1223</v>
      </c>
      <c r="F330" s="34"/>
      <c r="G330" s="129"/>
      <c r="H330" s="129"/>
      <c r="I330" s="129"/>
      <c r="J330" s="34" t="s">
        <v>1212</v>
      </c>
      <c r="K330" s="34" t="str">
        <f t="shared" si="161"/>
        <v>Usado</v>
      </c>
      <c r="L330" s="34">
        <v>1</v>
      </c>
      <c r="M330" s="129"/>
      <c r="N330" s="34"/>
      <c r="O330" s="34" t="s">
        <v>1220</v>
      </c>
      <c r="P330" s="129"/>
      <c r="W330" s="196">
        <v>2000</v>
      </c>
      <c r="X330" s="197">
        <f t="shared" si="162"/>
        <v>2000</v>
      </c>
      <c r="Y330"/>
      <c r="Z330"/>
      <c r="AA330"/>
      <c r="AB330"/>
      <c r="AC330" s="66"/>
    </row>
    <row r="331" spans="2:29" s="35" customFormat="1">
      <c r="B331" s="38" t="s">
        <v>3632</v>
      </c>
      <c r="C331" s="36" t="str">
        <f>+C329</f>
        <v>4.1.1.4.01</v>
      </c>
      <c r="D331" s="212" t="s">
        <v>2804</v>
      </c>
      <c r="E331" s="34" t="s">
        <v>1223</v>
      </c>
      <c r="F331" s="34"/>
      <c r="G331" s="129"/>
      <c r="H331" s="129"/>
      <c r="I331" s="129"/>
      <c r="J331" s="34" t="s">
        <v>1212</v>
      </c>
      <c r="K331" s="34" t="str">
        <f t="shared" si="161"/>
        <v>nuevo</v>
      </c>
      <c r="L331" s="34">
        <v>1</v>
      </c>
      <c r="M331" s="129"/>
      <c r="N331" s="34"/>
      <c r="O331" s="34" t="s">
        <v>1220</v>
      </c>
      <c r="P331" s="34"/>
      <c r="W331" s="196">
        <v>2000</v>
      </c>
      <c r="X331" s="197">
        <f t="shared" si="162"/>
        <v>2000</v>
      </c>
      <c r="Y331"/>
      <c r="Z331"/>
      <c r="AA331"/>
      <c r="AB331"/>
      <c r="AC331" s="66"/>
    </row>
    <row r="332" spans="2:29" s="221" customFormat="1">
      <c r="B332" s="38" t="s">
        <v>3633</v>
      </c>
      <c r="C332" s="214" t="str">
        <f t="shared" ref="C332" si="169">+C330</f>
        <v>4.1.1.4.01</v>
      </c>
      <c r="D332" s="215" t="s">
        <v>2805</v>
      </c>
      <c r="E332" s="216" t="s">
        <v>824</v>
      </c>
      <c r="F332" s="216"/>
      <c r="G332" s="222"/>
      <c r="H332" s="222"/>
      <c r="I332" s="222"/>
      <c r="J332" s="216" t="str">
        <f>+J311</f>
        <v>GRIS</v>
      </c>
      <c r="K332" s="216" t="str">
        <f>+K316</f>
        <v>nuevo</v>
      </c>
      <c r="L332" s="216">
        <v>1</v>
      </c>
      <c r="M332" s="222"/>
      <c r="N332" s="216"/>
      <c r="O332" s="216" t="s">
        <v>1220</v>
      </c>
      <c r="P332" s="216"/>
      <c r="W332" s="217">
        <v>1000</v>
      </c>
      <c r="X332" s="218">
        <f t="shared" si="162"/>
        <v>1000</v>
      </c>
      <c r="Y332" s="270"/>
      <c r="Z332" s="270"/>
      <c r="AA332" s="270"/>
      <c r="AB332" s="270"/>
      <c r="AC332" s="256"/>
    </row>
    <row r="333" spans="2:29" s="35" customFormat="1">
      <c r="B333" s="38" t="s">
        <v>3634</v>
      </c>
      <c r="C333" s="36" t="str">
        <f>+C331</f>
        <v>4.1.1.4.01</v>
      </c>
      <c r="D333" s="212" t="s">
        <v>2806</v>
      </c>
      <c r="E333" s="34" t="s">
        <v>1280</v>
      </c>
      <c r="F333" s="34"/>
      <c r="G333" s="34"/>
      <c r="H333" s="34"/>
      <c r="I333" s="34"/>
      <c r="J333" s="34" t="str">
        <f t="shared" ref="J333:J342" si="170">+J319</f>
        <v>Naranja</v>
      </c>
      <c r="K333" s="34" t="str">
        <f t="shared" ref="K333:K342" si="171">+K326</f>
        <v>Usado</v>
      </c>
      <c r="L333" s="34">
        <v>1</v>
      </c>
      <c r="M333" s="34"/>
      <c r="N333" s="34"/>
      <c r="O333" s="34" t="s">
        <v>1279</v>
      </c>
      <c r="P333" s="34"/>
      <c r="W333" s="196">
        <v>5000</v>
      </c>
      <c r="X333" s="197">
        <f t="shared" ref="X333" si="172">+L333*W333</f>
        <v>5000</v>
      </c>
      <c r="Y333"/>
      <c r="Z333"/>
      <c r="AA333"/>
      <c r="AB333"/>
      <c r="AC333" s="66"/>
    </row>
    <row r="334" spans="2:29" s="35" customFormat="1">
      <c r="B334" s="38" t="s">
        <v>3635</v>
      </c>
      <c r="C334" s="36" t="str">
        <f t="shared" ref="C334" si="173">+C332</f>
        <v>4.1.1.4.01</v>
      </c>
      <c r="D334" s="212" t="s">
        <v>2807</v>
      </c>
      <c r="E334" s="34" t="s">
        <v>1280</v>
      </c>
      <c r="F334" s="34"/>
      <c r="G334" s="34"/>
      <c r="H334" s="34"/>
      <c r="I334" s="34"/>
      <c r="J334" s="34" t="str">
        <f t="shared" si="170"/>
        <v>Naranja</v>
      </c>
      <c r="K334" s="34" t="str">
        <f t="shared" si="171"/>
        <v>nuevo</v>
      </c>
      <c r="L334" s="34">
        <v>1</v>
      </c>
      <c r="M334" s="34"/>
      <c r="N334" s="34"/>
      <c r="O334" s="34" t="s">
        <v>1279</v>
      </c>
      <c r="P334" s="34"/>
      <c r="W334" s="196">
        <v>5000</v>
      </c>
      <c r="X334" s="197">
        <f t="shared" ref="X334:X343" si="174">+L334*W334</f>
        <v>5000</v>
      </c>
      <c r="Y334"/>
      <c r="Z334"/>
      <c r="AA334"/>
      <c r="AB334"/>
      <c r="AC334" s="66"/>
    </row>
    <row r="335" spans="2:29" s="35" customFormat="1">
      <c r="B335" s="38" t="s">
        <v>3636</v>
      </c>
      <c r="C335" s="36" t="str">
        <f>+C333</f>
        <v>4.1.1.4.01</v>
      </c>
      <c r="D335" s="212" t="s">
        <v>2808</v>
      </c>
      <c r="E335" s="34" t="s">
        <v>1280</v>
      </c>
      <c r="F335" s="34"/>
      <c r="G335" s="34"/>
      <c r="H335" s="34"/>
      <c r="I335" s="34"/>
      <c r="J335" s="34" t="str">
        <f t="shared" si="170"/>
        <v>Naranja</v>
      </c>
      <c r="K335" s="34" t="str">
        <f t="shared" si="171"/>
        <v>Usado</v>
      </c>
      <c r="L335" s="34">
        <v>1</v>
      </c>
      <c r="M335" s="34"/>
      <c r="N335" s="34"/>
      <c r="O335" s="34" t="s">
        <v>1279</v>
      </c>
      <c r="P335" s="34"/>
      <c r="W335" s="196">
        <v>5000</v>
      </c>
      <c r="X335" s="197">
        <f t="shared" si="174"/>
        <v>5000</v>
      </c>
      <c r="Y335"/>
      <c r="Z335"/>
      <c r="AA335"/>
      <c r="AB335"/>
      <c r="AC335" s="66"/>
    </row>
    <row r="336" spans="2:29" s="35" customFormat="1">
      <c r="B336" s="38" t="s">
        <v>3637</v>
      </c>
      <c r="C336" s="36" t="str">
        <f t="shared" ref="C336" si="175">+C334</f>
        <v>4.1.1.4.01</v>
      </c>
      <c r="D336" s="212" t="s">
        <v>2809</v>
      </c>
      <c r="E336" s="34" t="s">
        <v>1280</v>
      </c>
      <c r="F336" s="34"/>
      <c r="G336" s="34"/>
      <c r="H336" s="34"/>
      <c r="I336" s="34"/>
      <c r="J336" s="34" t="str">
        <f t="shared" si="170"/>
        <v>Naranja</v>
      </c>
      <c r="K336" s="34" t="str">
        <f t="shared" si="171"/>
        <v>nuevo</v>
      </c>
      <c r="L336" s="34">
        <v>1</v>
      </c>
      <c r="M336" s="34"/>
      <c r="N336" s="34"/>
      <c r="O336" s="34" t="s">
        <v>1279</v>
      </c>
      <c r="P336" s="34"/>
      <c r="W336" s="196">
        <v>5000</v>
      </c>
      <c r="X336" s="197">
        <f t="shared" si="174"/>
        <v>5000</v>
      </c>
      <c r="Y336"/>
      <c r="Z336"/>
      <c r="AA336"/>
      <c r="AB336"/>
      <c r="AC336" s="66"/>
    </row>
    <row r="337" spans="2:29" s="35" customFormat="1" ht="30" customHeight="1">
      <c r="B337" s="38" t="s">
        <v>3638</v>
      </c>
      <c r="C337" s="36" t="str">
        <f>+C335</f>
        <v>4.1.1.4.01</v>
      </c>
      <c r="D337" s="212" t="s">
        <v>2810</v>
      </c>
      <c r="E337" s="34" t="s">
        <v>1280</v>
      </c>
      <c r="F337" s="34"/>
      <c r="G337" s="34"/>
      <c r="H337" s="34"/>
      <c r="I337" s="34"/>
      <c r="J337" s="34" t="str">
        <f t="shared" si="170"/>
        <v>Naranja</v>
      </c>
      <c r="K337" s="34" t="str">
        <f t="shared" si="171"/>
        <v>Usado</v>
      </c>
      <c r="L337" s="34">
        <v>1</v>
      </c>
      <c r="M337" s="34"/>
      <c r="N337" s="34"/>
      <c r="O337" s="34" t="s">
        <v>1279</v>
      </c>
      <c r="P337" s="34"/>
      <c r="W337" s="196">
        <v>5000</v>
      </c>
      <c r="X337" s="197">
        <f t="shared" si="174"/>
        <v>5000</v>
      </c>
      <c r="Y337"/>
      <c r="Z337"/>
      <c r="AA337"/>
      <c r="AB337"/>
      <c r="AC337" s="66"/>
    </row>
    <row r="338" spans="2:29" s="35" customFormat="1">
      <c r="B338" s="38" t="s">
        <v>3639</v>
      </c>
      <c r="C338" s="36" t="str">
        <f t="shared" ref="C338" si="176">+C336</f>
        <v>4.1.1.4.01</v>
      </c>
      <c r="D338" s="212" t="s">
        <v>2811</v>
      </c>
      <c r="E338" s="34" t="s">
        <v>1280</v>
      </c>
      <c r="F338" s="34"/>
      <c r="G338" s="34"/>
      <c r="H338" s="34"/>
      <c r="I338" s="34"/>
      <c r="J338" s="34" t="str">
        <f t="shared" si="170"/>
        <v>Naranja</v>
      </c>
      <c r="K338" s="34" t="str">
        <f t="shared" si="171"/>
        <v>nuevo</v>
      </c>
      <c r="L338" s="34">
        <v>1</v>
      </c>
      <c r="M338" s="34"/>
      <c r="N338" s="34"/>
      <c r="O338" s="34" t="s">
        <v>1279</v>
      </c>
      <c r="P338" s="34"/>
      <c r="W338" s="196">
        <v>5000</v>
      </c>
      <c r="X338" s="197">
        <f t="shared" si="174"/>
        <v>5000</v>
      </c>
      <c r="Y338"/>
      <c r="Z338"/>
      <c r="AA338"/>
      <c r="AB338"/>
      <c r="AC338" s="66"/>
    </row>
    <row r="339" spans="2:29" s="35" customFormat="1">
      <c r="B339" s="38" t="s">
        <v>3640</v>
      </c>
      <c r="C339" s="36" t="str">
        <f>+C337</f>
        <v>4.1.1.4.01</v>
      </c>
      <c r="D339" s="212" t="s">
        <v>2812</v>
      </c>
      <c r="E339" s="34" t="s">
        <v>1280</v>
      </c>
      <c r="F339" s="34"/>
      <c r="G339" s="34"/>
      <c r="H339" s="34"/>
      <c r="I339" s="34"/>
      <c r="J339" s="34" t="str">
        <f t="shared" si="170"/>
        <v>Naranja</v>
      </c>
      <c r="K339" s="34" t="str">
        <f t="shared" si="171"/>
        <v>nuevo</v>
      </c>
      <c r="L339" s="34">
        <v>1</v>
      </c>
      <c r="M339" s="34"/>
      <c r="N339" s="34"/>
      <c r="O339" s="34" t="s">
        <v>1279</v>
      </c>
      <c r="P339" s="34"/>
      <c r="W339" s="196">
        <v>5000</v>
      </c>
      <c r="X339" s="197">
        <f t="shared" si="174"/>
        <v>5000</v>
      </c>
      <c r="Y339"/>
      <c r="Z339"/>
      <c r="AA339"/>
      <c r="AB339"/>
      <c r="AC339" s="66"/>
    </row>
    <row r="340" spans="2:29" s="35" customFormat="1">
      <c r="B340" s="38" t="s">
        <v>3641</v>
      </c>
      <c r="C340" s="36" t="str">
        <f t="shared" ref="C340" si="177">+C338</f>
        <v>4.1.1.4.01</v>
      </c>
      <c r="D340" s="212" t="s">
        <v>2813</v>
      </c>
      <c r="E340" s="34" t="s">
        <v>1280</v>
      </c>
      <c r="F340" s="34"/>
      <c r="G340" s="34"/>
      <c r="H340" s="34"/>
      <c r="I340" s="34"/>
      <c r="J340" s="34" t="str">
        <f t="shared" si="170"/>
        <v>Naranja</v>
      </c>
      <c r="K340" s="34" t="str">
        <f t="shared" si="171"/>
        <v>Usado</v>
      </c>
      <c r="L340" s="34">
        <v>1</v>
      </c>
      <c r="M340" s="34"/>
      <c r="N340" s="34"/>
      <c r="O340" s="34" t="s">
        <v>1279</v>
      </c>
      <c r="P340" s="34"/>
      <c r="W340" s="196">
        <v>5000</v>
      </c>
      <c r="X340" s="197">
        <f t="shared" si="174"/>
        <v>5000</v>
      </c>
      <c r="Y340"/>
      <c r="Z340"/>
      <c r="AA340"/>
      <c r="AB340"/>
      <c r="AC340" s="66"/>
    </row>
    <row r="341" spans="2:29" s="35" customFormat="1">
      <c r="B341" s="38" t="s">
        <v>3642</v>
      </c>
      <c r="C341" s="36" t="str">
        <f>+C339</f>
        <v>4.1.1.4.01</v>
      </c>
      <c r="D341" s="212" t="s">
        <v>2814</v>
      </c>
      <c r="E341" s="34" t="s">
        <v>1280</v>
      </c>
      <c r="F341" s="34"/>
      <c r="G341" s="34"/>
      <c r="H341" s="34"/>
      <c r="I341" s="34"/>
      <c r="J341" s="34" t="str">
        <f t="shared" si="170"/>
        <v>Naranja</v>
      </c>
      <c r="K341" s="34" t="str">
        <f t="shared" si="171"/>
        <v>nuevo</v>
      </c>
      <c r="L341" s="34">
        <v>1</v>
      </c>
      <c r="M341" s="34"/>
      <c r="N341" s="34"/>
      <c r="O341" s="34" t="s">
        <v>1279</v>
      </c>
      <c r="P341" s="34"/>
      <c r="W341" s="196">
        <v>5000</v>
      </c>
      <c r="X341" s="197">
        <f t="shared" si="174"/>
        <v>5000</v>
      </c>
      <c r="Y341"/>
      <c r="Z341"/>
      <c r="AA341"/>
      <c r="AB341"/>
      <c r="AC341" s="66"/>
    </row>
    <row r="342" spans="2:29" s="35" customFormat="1">
      <c r="B342" s="38" t="s">
        <v>3643</v>
      </c>
      <c r="C342" s="36" t="str">
        <f t="shared" ref="C342" si="178">+C340</f>
        <v>4.1.1.4.01</v>
      </c>
      <c r="D342" s="212" t="s">
        <v>2815</v>
      </c>
      <c r="E342" s="34" t="s">
        <v>1280</v>
      </c>
      <c r="F342" s="34"/>
      <c r="G342" s="34"/>
      <c r="H342" s="34"/>
      <c r="I342" s="34"/>
      <c r="J342" s="34" t="str">
        <f t="shared" si="170"/>
        <v>Naranja</v>
      </c>
      <c r="K342" s="34" t="str">
        <f t="shared" si="171"/>
        <v>Usado</v>
      </c>
      <c r="L342" s="34">
        <v>1</v>
      </c>
      <c r="M342" s="34"/>
      <c r="N342" s="34"/>
      <c r="O342" s="34" t="s">
        <v>1279</v>
      </c>
      <c r="P342" s="34"/>
      <c r="W342" s="196">
        <v>5000</v>
      </c>
      <c r="X342" s="197">
        <f t="shared" si="174"/>
        <v>5000</v>
      </c>
      <c r="Y342"/>
      <c r="Z342"/>
      <c r="AA342"/>
      <c r="AB342"/>
      <c r="AC342" s="66"/>
    </row>
    <row r="343" spans="2:29" s="35" customFormat="1">
      <c r="B343" s="38" t="s">
        <v>3644</v>
      </c>
      <c r="C343" s="36" t="str">
        <f>+C341</f>
        <v>4.1.1.4.01</v>
      </c>
      <c r="D343" s="212" t="s">
        <v>2816</v>
      </c>
      <c r="E343" s="34" t="s">
        <v>1242</v>
      </c>
      <c r="F343" s="34"/>
      <c r="G343" s="34"/>
      <c r="H343" s="34"/>
      <c r="I343" s="34"/>
      <c r="J343" s="34" t="s">
        <v>388</v>
      </c>
      <c r="K343" s="34" t="str">
        <f>+K324</f>
        <v>nuevo</v>
      </c>
      <c r="L343" s="34">
        <v>1</v>
      </c>
      <c r="O343" s="34" t="s">
        <v>1279</v>
      </c>
      <c r="P343" s="34"/>
      <c r="W343" s="196">
        <v>1500</v>
      </c>
      <c r="X343" s="197">
        <f t="shared" si="174"/>
        <v>1500</v>
      </c>
      <c r="Y343"/>
      <c r="Z343"/>
      <c r="AA343"/>
      <c r="AB343"/>
      <c r="AC343" s="66"/>
    </row>
    <row r="344" spans="2:29" s="35" customFormat="1">
      <c r="B344" s="38" t="s">
        <v>3645</v>
      </c>
      <c r="C344" s="36" t="str">
        <f t="shared" ref="C344" si="179">+C342</f>
        <v>4.1.1.4.01</v>
      </c>
      <c r="D344" s="212" t="s">
        <v>2817</v>
      </c>
      <c r="E344" s="34" t="s">
        <v>1242</v>
      </c>
      <c r="F344" s="34"/>
      <c r="G344" s="34"/>
      <c r="H344" s="34"/>
      <c r="I344" s="34"/>
      <c r="J344" s="34" t="s">
        <v>388</v>
      </c>
      <c r="K344" s="34" t="str">
        <f>+K325</f>
        <v>nuevo</v>
      </c>
      <c r="L344" s="34">
        <v>1</v>
      </c>
      <c r="O344" s="34" t="s">
        <v>1279</v>
      </c>
      <c r="P344" s="34"/>
      <c r="W344" s="196">
        <v>1500</v>
      </c>
      <c r="X344" s="197">
        <f t="shared" ref="X344:X352" si="180">+W344</f>
        <v>1500</v>
      </c>
      <c r="Y344"/>
      <c r="Z344"/>
      <c r="AA344"/>
      <c r="AB344"/>
      <c r="AC344" s="66"/>
    </row>
    <row r="345" spans="2:29" s="35" customFormat="1">
      <c r="B345" s="38" t="s">
        <v>3646</v>
      </c>
      <c r="C345" s="36" t="str">
        <f>+C343</f>
        <v>4.1.1.4.01</v>
      </c>
      <c r="D345" s="212" t="s">
        <v>2818</v>
      </c>
      <c r="E345" s="34" t="s">
        <v>1242</v>
      </c>
      <c r="F345" s="34"/>
      <c r="G345" s="34"/>
      <c r="H345" s="34"/>
      <c r="I345" s="34"/>
      <c r="J345" s="34" t="s">
        <v>388</v>
      </c>
      <c r="K345" s="34" t="str">
        <f>+K326</f>
        <v>Usado</v>
      </c>
      <c r="L345" s="34">
        <v>1</v>
      </c>
      <c r="O345" s="34" t="s">
        <v>1279</v>
      </c>
      <c r="P345" s="34"/>
      <c r="W345" s="196">
        <v>1500</v>
      </c>
      <c r="X345" s="197">
        <f t="shared" si="180"/>
        <v>1500</v>
      </c>
      <c r="Y345"/>
      <c r="Z345"/>
      <c r="AA345"/>
      <c r="AB345"/>
      <c r="AC345" s="66"/>
    </row>
    <row r="346" spans="2:29" s="35" customFormat="1">
      <c r="B346" s="38" t="s">
        <v>3647</v>
      </c>
      <c r="C346" s="36" t="str">
        <f t="shared" ref="C346" si="181">+C344</f>
        <v>4.1.1.4.01</v>
      </c>
      <c r="D346" s="212" t="s">
        <v>2819</v>
      </c>
      <c r="E346" s="34" t="s">
        <v>1242</v>
      </c>
      <c r="F346" s="34"/>
      <c r="G346" s="34"/>
      <c r="H346" s="34"/>
      <c r="I346" s="34"/>
      <c r="J346" s="34" t="s">
        <v>388</v>
      </c>
      <c r="K346" s="34" t="str">
        <f>+K327</f>
        <v>nuevo</v>
      </c>
      <c r="L346" s="34">
        <v>1</v>
      </c>
      <c r="O346" s="34" t="s">
        <v>1279</v>
      </c>
      <c r="P346" s="34"/>
      <c r="W346" s="196">
        <v>1500</v>
      </c>
      <c r="X346" s="197">
        <f t="shared" si="180"/>
        <v>1500</v>
      </c>
      <c r="Y346"/>
      <c r="Z346"/>
      <c r="AA346"/>
      <c r="AB346"/>
      <c r="AC346" s="66"/>
    </row>
    <row r="347" spans="2:29" s="35" customFormat="1">
      <c r="B347" s="38" t="s">
        <v>3648</v>
      </c>
      <c r="C347" s="36" t="str">
        <f>+C345</f>
        <v>4.1.1.4.01</v>
      </c>
      <c r="D347" s="212" t="s">
        <v>2820</v>
      </c>
      <c r="E347" s="34" t="s">
        <v>1281</v>
      </c>
      <c r="F347" s="34"/>
      <c r="G347" s="34"/>
      <c r="H347" s="34"/>
      <c r="I347" s="34"/>
      <c r="J347" s="34" t="str">
        <f>+J343</f>
        <v>Blanco</v>
      </c>
      <c r="K347" s="34" t="str">
        <f>+K331</f>
        <v>nuevo</v>
      </c>
      <c r="L347" s="34">
        <v>1</v>
      </c>
      <c r="O347" s="34" t="s">
        <v>1279</v>
      </c>
      <c r="P347" s="34"/>
      <c r="W347" s="196">
        <v>2000</v>
      </c>
      <c r="X347" s="197">
        <f t="shared" si="180"/>
        <v>2000</v>
      </c>
      <c r="Y347"/>
      <c r="Z347"/>
      <c r="AA347"/>
      <c r="AB347"/>
      <c r="AC347" s="66"/>
    </row>
    <row r="348" spans="2:29" s="35" customFormat="1">
      <c r="B348" s="38" t="s">
        <v>3649</v>
      </c>
      <c r="C348" s="36" t="str">
        <f t="shared" ref="C348" si="182">+C346</f>
        <v>4.1.1.4.01</v>
      </c>
      <c r="D348" s="212" t="s">
        <v>2821</v>
      </c>
      <c r="E348" s="34" t="s">
        <v>1282</v>
      </c>
      <c r="F348" s="34"/>
      <c r="G348" s="34"/>
      <c r="H348" s="34"/>
      <c r="I348" s="34"/>
      <c r="J348" s="34" t="s">
        <v>1253</v>
      </c>
      <c r="K348" s="34" t="str">
        <f>+K327</f>
        <v>nuevo</v>
      </c>
      <c r="L348" s="34">
        <v>1</v>
      </c>
      <c r="O348" s="34" t="s">
        <v>1279</v>
      </c>
      <c r="P348" s="34"/>
      <c r="W348" s="196">
        <v>3000</v>
      </c>
      <c r="X348" s="197">
        <f t="shared" si="180"/>
        <v>3000</v>
      </c>
      <c r="Y348"/>
      <c r="Z348"/>
      <c r="AA348"/>
      <c r="AB348"/>
      <c r="AC348" s="66"/>
    </row>
    <row r="349" spans="2:29" s="35" customFormat="1">
      <c r="B349" s="38" t="s">
        <v>3650</v>
      </c>
      <c r="C349" s="36" t="str">
        <f>+C347</f>
        <v>4.1.1.4.01</v>
      </c>
      <c r="D349" s="212" t="s">
        <v>2822</v>
      </c>
      <c r="E349" s="34" t="s">
        <v>1283</v>
      </c>
      <c r="F349" s="34"/>
      <c r="G349" s="34"/>
      <c r="H349" s="34"/>
      <c r="I349" s="34"/>
      <c r="J349" s="34" t="str">
        <f>+J343</f>
        <v>Blanco</v>
      </c>
      <c r="K349" s="34" t="str">
        <f>+K325</f>
        <v>nuevo</v>
      </c>
      <c r="L349" s="34">
        <v>1</v>
      </c>
      <c r="O349" s="34" t="s">
        <v>1279</v>
      </c>
      <c r="P349" s="34"/>
      <c r="W349" s="196">
        <v>2000</v>
      </c>
      <c r="X349" s="197">
        <f t="shared" si="180"/>
        <v>2000</v>
      </c>
      <c r="Y349"/>
      <c r="Z349"/>
      <c r="AA349"/>
      <c r="AB349"/>
      <c r="AC349" s="66"/>
    </row>
    <row r="350" spans="2:29" s="35" customFormat="1">
      <c r="B350" s="38" t="s">
        <v>3651</v>
      </c>
      <c r="C350" s="36" t="str">
        <f>+C348</f>
        <v>4.1.1.4.01</v>
      </c>
      <c r="D350" s="212" t="s">
        <v>2823</v>
      </c>
      <c r="E350" s="34" t="s">
        <v>856</v>
      </c>
      <c r="F350" s="34"/>
      <c r="G350" s="34" t="s">
        <v>664</v>
      </c>
      <c r="H350" s="34" t="s">
        <v>665</v>
      </c>
      <c r="I350" s="34"/>
      <c r="J350" s="34" t="s">
        <v>859</v>
      </c>
      <c r="K350" s="34" t="s">
        <v>595</v>
      </c>
      <c r="L350" s="34">
        <v>1</v>
      </c>
      <c r="O350" s="34" t="s">
        <v>860</v>
      </c>
      <c r="P350" s="34"/>
      <c r="Q350" s="42"/>
      <c r="R350" s="42"/>
      <c r="S350" s="42"/>
      <c r="T350" s="42"/>
      <c r="U350" s="42"/>
      <c r="V350" s="42"/>
      <c r="W350" s="196">
        <f>5000*60</f>
        <v>300000</v>
      </c>
      <c r="X350" s="197">
        <f t="shared" si="180"/>
        <v>300000</v>
      </c>
      <c r="Y350"/>
      <c r="Z350"/>
      <c r="AA350"/>
      <c r="AB350"/>
      <c r="AC350" s="66"/>
    </row>
    <row r="351" spans="2:29" s="35" customFormat="1">
      <c r="B351" s="38" t="s">
        <v>3652</v>
      </c>
      <c r="C351" s="36" t="str">
        <f t="shared" ref="C351" si="183">+C349</f>
        <v>4.1.1.4.01</v>
      </c>
      <c r="D351" s="212" t="s">
        <v>2824</v>
      </c>
      <c r="E351" s="34" t="s">
        <v>858</v>
      </c>
      <c r="F351" s="34"/>
      <c r="G351" s="34" t="s">
        <v>664</v>
      </c>
      <c r="H351" s="34" t="s">
        <v>857</v>
      </c>
      <c r="I351" s="34"/>
      <c r="J351" s="34" t="s">
        <v>859</v>
      </c>
      <c r="K351" s="34" t="s">
        <v>595</v>
      </c>
      <c r="L351" s="34">
        <v>1</v>
      </c>
      <c r="O351" s="34" t="s">
        <v>860</v>
      </c>
      <c r="P351" s="34"/>
      <c r="Q351" s="42"/>
      <c r="R351" s="42"/>
      <c r="S351" s="42"/>
      <c r="T351" s="42"/>
      <c r="U351" s="42"/>
      <c r="V351" s="42"/>
      <c r="W351" s="117">
        <v>298000</v>
      </c>
      <c r="X351" s="197">
        <f t="shared" si="180"/>
        <v>298000</v>
      </c>
      <c r="Y351"/>
      <c r="Z351"/>
      <c r="AA351"/>
      <c r="AB351"/>
      <c r="AC351" s="66"/>
    </row>
    <row r="352" spans="2:29" s="35" customFormat="1">
      <c r="B352" s="38" t="s">
        <v>3653</v>
      </c>
      <c r="C352" s="36" t="str">
        <f>+C350</f>
        <v>4.1.1.4.01</v>
      </c>
      <c r="D352" s="212" t="s">
        <v>2825</v>
      </c>
      <c r="E352" s="34" t="s">
        <v>861</v>
      </c>
      <c r="F352" s="34"/>
      <c r="G352" s="34" t="s">
        <v>862</v>
      </c>
      <c r="H352" s="34">
        <v>8101844027</v>
      </c>
      <c r="I352" s="34"/>
      <c r="J352" s="34" t="s">
        <v>388</v>
      </c>
      <c r="K352" s="34" t="s">
        <v>377</v>
      </c>
      <c r="L352" s="34">
        <v>1</v>
      </c>
      <c r="O352" s="34" t="s">
        <v>860</v>
      </c>
      <c r="P352" s="34"/>
      <c r="Q352" s="42"/>
      <c r="R352" s="42"/>
      <c r="S352" s="42"/>
      <c r="T352" s="42"/>
      <c r="U352" s="42"/>
      <c r="V352" s="42"/>
      <c r="W352" s="196">
        <f>2000*40</f>
        <v>80000</v>
      </c>
      <c r="X352" s="197">
        <f t="shared" si="180"/>
        <v>80000</v>
      </c>
      <c r="Y352"/>
      <c r="Z352"/>
      <c r="AA352"/>
      <c r="AB352"/>
      <c r="AC352" s="66"/>
    </row>
    <row r="353" spans="2:29" s="35" customFormat="1">
      <c r="B353" s="38" t="s">
        <v>3654</v>
      </c>
      <c r="C353" s="36" t="str">
        <f t="shared" ref="C353" si="184">+C351</f>
        <v>4.1.1.4.01</v>
      </c>
      <c r="D353" s="212" t="s">
        <v>2826</v>
      </c>
      <c r="E353" s="34" t="s">
        <v>2835</v>
      </c>
      <c r="F353" s="34"/>
      <c r="G353" s="34"/>
      <c r="H353" s="34"/>
      <c r="I353" s="34"/>
      <c r="J353" s="34" t="s">
        <v>388</v>
      </c>
      <c r="K353" s="34" t="s">
        <v>377</v>
      </c>
      <c r="L353" s="34">
        <v>1</v>
      </c>
      <c r="O353" s="34" t="s">
        <v>860</v>
      </c>
      <c r="P353" s="34"/>
      <c r="W353" s="196"/>
      <c r="X353" s="197"/>
      <c r="Y353"/>
      <c r="Z353"/>
      <c r="AA353"/>
      <c r="AB353"/>
      <c r="AC353" s="66"/>
    </row>
    <row r="354" spans="2:29" s="35" customFormat="1">
      <c r="B354" s="38" t="s">
        <v>3655</v>
      </c>
      <c r="C354" s="36" t="str">
        <f>+C352</f>
        <v>4.1.1.4.01</v>
      </c>
      <c r="D354" s="212" t="s">
        <v>2827</v>
      </c>
      <c r="E354" s="34" t="s">
        <v>2836</v>
      </c>
      <c r="F354" s="34"/>
      <c r="G354" s="34"/>
      <c r="H354" s="34"/>
      <c r="I354" s="34"/>
      <c r="J354" s="34" t="s">
        <v>388</v>
      </c>
      <c r="K354" s="34" t="s">
        <v>377</v>
      </c>
      <c r="L354" s="34">
        <v>1</v>
      </c>
      <c r="O354" s="34" t="s">
        <v>860</v>
      </c>
      <c r="P354" s="34"/>
      <c r="W354" s="196"/>
      <c r="X354" s="197"/>
      <c r="Y354"/>
      <c r="Z354"/>
      <c r="AA354"/>
      <c r="AB354"/>
      <c r="AC354" s="66"/>
    </row>
    <row r="355" spans="2:29" s="35" customFormat="1">
      <c r="B355" s="38" t="s">
        <v>3656</v>
      </c>
      <c r="C355" s="36" t="str">
        <f t="shared" ref="C355" si="185">+C353</f>
        <v>4.1.1.4.01</v>
      </c>
      <c r="D355" s="212" t="s">
        <v>2828</v>
      </c>
      <c r="E355" s="34" t="s">
        <v>824</v>
      </c>
      <c r="F355" s="34"/>
      <c r="G355" s="34"/>
      <c r="H355" s="34"/>
      <c r="I355" s="34"/>
      <c r="J355" s="34" t="s">
        <v>388</v>
      </c>
      <c r="K355" s="34" t="s">
        <v>377</v>
      </c>
      <c r="L355" s="34">
        <v>1</v>
      </c>
      <c r="O355" s="34" t="s">
        <v>860</v>
      </c>
      <c r="P355" s="34"/>
      <c r="W355" s="196"/>
      <c r="X355" s="197"/>
      <c r="Y355"/>
      <c r="Z355"/>
      <c r="AA355"/>
      <c r="AB355"/>
      <c r="AC355" s="66"/>
    </row>
    <row r="356" spans="2:29" s="35" customFormat="1">
      <c r="B356" s="38" t="s">
        <v>3657</v>
      </c>
      <c r="C356" s="36" t="str">
        <f>+C354</f>
        <v>4.1.1.4.01</v>
      </c>
      <c r="D356" s="212" t="s">
        <v>2829</v>
      </c>
      <c r="E356" s="34" t="s">
        <v>824</v>
      </c>
      <c r="F356" s="34"/>
      <c r="G356" s="34"/>
      <c r="H356" s="34"/>
      <c r="I356" s="34"/>
      <c r="J356" s="34" t="s">
        <v>388</v>
      </c>
      <c r="K356" s="34" t="s">
        <v>377</v>
      </c>
      <c r="L356" s="34">
        <v>1</v>
      </c>
      <c r="O356" s="34" t="s">
        <v>860</v>
      </c>
      <c r="P356" s="34"/>
      <c r="W356" s="196"/>
      <c r="X356" s="197"/>
      <c r="Y356"/>
      <c r="Z356"/>
      <c r="AA356"/>
      <c r="AB356"/>
      <c r="AC356" s="66"/>
    </row>
    <row r="357" spans="2:29" s="35" customFormat="1">
      <c r="B357" s="38" t="s">
        <v>3658</v>
      </c>
      <c r="C357" s="36" t="str">
        <f t="shared" ref="C357" si="186">+C355</f>
        <v>4.1.1.4.01</v>
      </c>
      <c r="D357" s="212" t="s">
        <v>2830</v>
      </c>
      <c r="E357" s="34" t="s">
        <v>2837</v>
      </c>
      <c r="F357" s="34"/>
      <c r="G357" s="34"/>
      <c r="H357" s="34"/>
      <c r="I357" s="34"/>
      <c r="J357" s="34" t="s">
        <v>388</v>
      </c>
      <c r="K357" s="34" t="s">
        <v>377</v>
      </c>
      <c r="L357" s="34">
        <v>1</v>
      </c>
      <c r="O357" s="34" t="s">
        <v>860</v>
      </c>
      <c r="P357" s="34"/>
      <c r="W357" s="196"/>
      <c r="X357" s="197"/>
      <c r="Y357"/>
      <c r="Z357"/>
      <c r="AA357"/>
      <c r="AB357"/>
      <c r="AC357" s="66"/>
    </row>
    <row r="358" spans="2:29" s="35" customFormat="1">
      <c r="B358" s="38" t="s">
        <v>3659</v>
      </c>
      <c r="C358" s="36" t="str">
        <f>+C356</f>
        <v>4.1.1.4.01</v>
      </c>
      <c r="D358" s="212" t="s">
        <v>2831</v>
      </c>
      <c r="E358" s="34" t="s">
        <v>2835</v>
      </c>
      <c r="F358" s="34"/>
      <c r="G358" s="34"/>
      <c r="H358" s="34"/>
      <c r="I358" s="34"/>
      <c r="J358" s="34" t="s">
        <v>388</v>
      </c>
      <c r="K358" s="34" t="s">
        <v>377</v>
      </c>
      <c r="L358" s="34">
        <v>1</v>
      </c>
      <c r="O358" s="34" t="s">
        <v>860</v>
      </c>
      <c r="P358" s="34"/>
      <c r="W358" s="196"/>
      <c r="X358" s="197"/>
      <c r="Y358"/>
      <c r="Z358"/>
      <c r="AA358"/>
      <c r="AB358"/>
      <c r="AC358" s="66"/>
    </row>
    <row r="359" spans="2:29" s="35" customFormat="1">
      <c r="B359" s="38" t="s">
        <v>3660</v>
      </c>
      <c r="C359" s="36" t="str">
        <f t="shared" ref="C359" si="187">+C357</f>
        <v>4.1.1.4.01</v>
      </c>
      <c r="D359" s="212" t="s">
        <v>2832</v>
      </c>
      <c r="E359" s="34" t="s">
        <v>660</v>
      </c>
      <c r="F359" s="34"/>
      <c r="G359" s="34"/>
      <c r="H359" s="34"/>
      <c r="I359" s="34"/>
      <c r="J359" s="34" t="s">
        <v>607</v>
      </c>
      <c r="K359" s="34" t="s">
        <v>595</v>
      </c>
      <c r="L359" s="34">
        <v>1</v>
      </c>
      <c r="O359" s="34" t="str">
        <f t="shared" ref="O359:O366" si="188">+O358</f>
        <v>LAVANDERIA</v>
      </c>
      <c r="P359" s="34"/>
      <c r="W359" s="196">
        <v>4800</v>
      </c>
      <c r="X359" s="197">
        <f t="shared" ref="X359:X366" si="189">+W359*L359</f>
        <v>4800</v>
      </c>
      <c r="Y359"/>
      <c r="Z359"/>
      <c r="AA359"/>
      <c r="AB359"/>
      <c r="AC359" s="66"/>
    </row>
    <row r="360" spans="2:29" s="35" customFormat="1">
      <c r="B360" s="38" t="s">
        <v>3661</v>
      </c>
      <c r="C360" s="36" t="str">
        <f>+C358</f>
        <v>4.1.1.4.01</v>
      </c>
      <c r="D360" s="212" t="s">
        <v>2833</v>
      </c>
      <c r="E360" s="34" t="s">
        <v>660</v>
      </c>
      <c r="F360" s="34"/>
      <c r="G360" s="34"/>
      <c r="H360" s="34"/>
      <c r="I360" s="34"/>
      <c r="J360" s="34" t="s">
        <v>607</v>
      </c>
      <c r="K360" s="34" t="s">
        <v>595</v>
      </c>
      <c r="L360" s="34">
        <v>1</v>
      </c>
      <c r="O360" s="34" t="str">
        <f t="shared" si="188"/>
        <v>LAVANDERIA</v>
      </c>
      <c r="P360" s="34"/>
      <c r="W360" s="196">
        <v>4800</v>
      </c>
      <c r="X360" s="197">
        <f t="shared" si="189"/>
        <v>4800</v>
      </c>
      <c r="Y360"/>
      <c r="Z360"/>
      <c r="AA360"/>
      <c r="AB360"/>
      <c r="AC360" s="66"/>
    </row>
    <row r="361" spans="2:29" s="35" customFormat="1">
      <c r="B361" s="38" t="s">
        <v>3662</v>
      </c>
      <c r="C361" s="36" t="str">
        <f t="shared" ref="C361" si="190">+C359</f>
        <v>4.1.1.4.01</v>
      </c>
      <c r="D361" s="212" t="s">
        <v>2834</v>
      </c>
      <c r="E361" s="34" t="s">
        <v>660</v>
      </c>
      <c r="F361" s="34"/>
      <c r="G361" s="34"/>
      <c r="H361" s="34"/>
      <c r="I361" s="34"/>
      <c r="J361" s="34" t="s">
        <v>607</v>
      </c>
      <c r="K361" s="34" t="s">
        <v>595</v>
      </c>
      <c r="L361" s="34">
        <v>1</v>
      </c>
      <c r="O361" s="34" t="str">
        <f t="shared" si="188"/>
        <v>LAVANDERIA</v>
      </c>
      <c r="P361" s="34"/>
      <c r="W361" s="196">
        <v>4800</v>
      </c>
      <c r="X361" s="197">
        <f t="shared" si="189"/>
        <v>4800</v>
      </c>
      <c r="Y361"/>
      <c r="Z361"/>
      <c r="AA361"/>
      <c r="AB361"/>
      <c r="AC361" s="66"/>
    </row>
    <row r="362" spans="2:29" s="35" customFormat="1">
      <c r="B362" s="38" t="s">
        <v>3663</v>
      </c>
      <c r="C362" s="36" t="str">
        <f>+C360</f>
        <v>4.1.1.4.01</v>
      </c>
      <c r="D362" s="212" t="s">
        <v>2838</v>
      </c>
      <c r="E362" s="34" t="s">
        <v>660</v>
      </c>
      <c r="F362" s="34"/>
      <c r="G362" s="34"/>
      <c r="H362" s="34"/>
      <c r="I362" s="34"/>
      <c r="J362" s="34" t="s">
        <v>607</v>
      </c>
      <c r="K362" s="34" t="s">
        <v>595</v>
      </c>
      <c r="L362" s="34">
        <v>1</v>
      </c>
      <c r="O362" s="34" t="str">
        <f t="shared" si="188"/>
        <v>LAVANDERIA</v>
      </c>
      <c r="P362" s="34"/>
      <c r="W362" s="196">
        <v>4800</v>
      </c>
      <c r="X362" s="197">
        <f t="shared" si="189"/>
        <v>4800</v>
      </c>
      <c r="Y362"/>
      <c r="Z362"/>
      <c r="AA362"/>
      <c r="AB362"/>
      <c r="AC362" s="66"/>
    </row>
    <row r="363" spans="2:29" s="35" customFormat="1">
      <c r="B363" s="38" t="s">
        <v>3664</v>
      </c>
      <c r="C363" s="36" t="str">
        <f t="shared" ref="C363" si="191">+C361</f>
        <v>4.1.1.4.01</v>
      </c>
      <c r="D363" s="212" t="s">
        <v>2839</v>
      </c>
      <c r="E363" s="34" t="s">
        <v>660</v>
      </c>
      <c r="F363" s="34"/>
      <c r="G363" s="34"/>
      <c r="H363" s="34"/>
      <c r="I363" s="34"/>
      <c r="J363" s="34" t="s">
        <v>607</v>
      </c>
      <c r="K363" s="34" t="s">
        <v>595</v>
      </c>
      <c r="L363" s="34">
        <v>1</v>
      </c>
      <c r="O363" s="34" t="str">
        <f t="shared" si="188"/>
        <v>LAVANDERIA</v>
      </c>
      <c r="P363" s="34"/>
      <c r="W363" s="196">
        <v>4800</v>
      </c>
      <c r="X363" s="197">
        <f t="shared" si="189"/>
        <v>4800</v>
      </c>
      <c r="Y363"/>
      <c r="Z363"/>
      <c r="AA363"/>
      <c r="AB363"/>
      <c r="AC363" s="66"/>
    </row>
    <row r="364" spans="2:29" s="35" customFormat="1">
      <c r="B364" s="38" t="s">
        <v>3665</v>
      </c>
      <c r="C364" s="36" t="str">
        <f>+C362</f>
        <v>4.1.1.4.01</v>
      </c>
      <c r="D364" s="212" t="s">
        <v>2840</v>
      </c>
      <c r="E364" s="34" t="s">
        <v>660</v>
      </c>
      <c r="F364" s="34"/>
      <c r="G364" s="34"/>
      <c r="H364" s="34"/>
      <c r="I364" s="34"/>
      <c r="J364" s="34" t="s">
        <v>607</v>
      </c>
      <c r="K364" s="34" t="s">
        <v>595</v>
      </c>
      <c r="L364" s="34">
        <v>1</v>
      </c>
      <c r="O364" s="34" t="str">
        <f t="shared" si="188"/>
        <v>LAVANDERIA</v>
      </c>
      <c r="P364" s="34"/>
      <c r="W364" s="196">
        <v>4800</v>
      </c>
      <c r="X364" s="197">
        <f t="shared" si="189"/>
        <v>4800</v>
      </c>
      <c r="Y364"/>
      <c r="Z364"/>
      <c r="AA364"/>
      <c r="AB364"/>
      <c r="AC364" s="66"/>
    </row>
    <row r="365" spans="2:29" s="35" customFormat="1">
      <c r="B365" s="38" t="s">
        <v>3666</v>
      </c>
      <c r="C365" s="36" t="str">
        <f t="shared" ref="C365" si="192">+C363</f>
        <v>4.1.1.4.01</v>
      </c>
      <c r="D365" s="212" t="s">
        <v>2841</v>
      </c>
      <c r="E365" s="34" t="s">
        <v>660</v>
      </c>
      <c r="F365" s="34"/>
      <c r="G365" s="34"/>
      <c r="H365" s="34"/>
      <c r="I365" s="34"/>
      <c r="J365" s="34" t="s">
        <v>607</v>
      </c>
      <c r="K365" s="34" t="s">
        <v>595</v>
      </c>
      <c r="L365" s="34">
        <v>1</v>
      </c>
      <c r="O365" s="34" t="str">
        <f t="shared" si="188"/>
        <v>LAVANDERIA</v>
      </c>
      <c r="P365" s="34"/>
      <c r="W365" s="196">
        <v>4800</v>
      </c>
      <c r="X365" s="197">
        <f t="shared" si="189"/>
        <v>4800</v>
      </c>
      <c r="Y365"/>
      <c r="Z365"/>
      <c r="AA365"/>
      <c r="AB365"/>
      <c r="AC365" s="66"/>
    </row>
    <row r="366" spans="2:29" s="35" customFormat="1">
      <c r="B366" s="38" t="s">
        <v>3667</v>
      </c>
      <c r="C366" s="36" t="str">
        <f>+C364</f>
        <v>4.1.1.4.01</v>
      </c>
      <c r="D366" s="212" t="s">
        <v>2842</v>
      </c>
      <c r="E366" s="34" t="s">
        <v>660</v>
      </c>
      <c r="F366" s="34"/>
      <c r="G366" s="34"/>
      <c r="H366" s="34"/>
      <c r="I366" s="34"/>
      <c r="J366" s="34" t="s">
        <v>607</v>
      </c>
      <c r="K366" s="34" t="s">
        <v>595</v>
      </c>
      <c r="L366" s="34">
        <v>1</v>
      </c>
      <c r="O366" s="34" t="str">
        <f t="shared" si="188"/>
        <v>LAVANDERIA</v>
      </c>
      <c r="P366" s="34"/>
      <c r="W366" s="196">
        <v>4800</v>
      </c>
      <c r="X366" s="197">
        <f t="shared" si="189"/>
        <v>4800</v>
      </c>
      <c r="Y366"/>
      <c r="Z366"/>
      <c r="AA366"/>
      <c r="AB366"/>
      <c r="AC366" s="66"/>
    </row>
    <row r="367" spans="2:29" s="35" customFormat="1">
      <c r="B367" s="38" t="s">
        <v>3668</v>
      </c>
      <c r="C367" s="36"/>
      <c r="D367" s="212" t="s">
        <v>2843</v>
      </c>
      <c r="E367" s="34" t="s">
        <v>1473</v>
      </c>
      <c r="F367" s="129"/>
      <c r="G367" s="129"/>
      <c r="H367" s="129"/>
      <c r="I367" s="129"/>
      <c r="J367" s="34" t="s">
        <v>388</v>
      </c>
      <c r="K367" s="34" t="str">
        <f>+K114</f>
        <v>NUEVO</v>
      </c>
      <c r="L367" s="34">
        <v>1</v>
      </c>
      <c r="M367" s="129"/>
      <c r="N367" s="129"/>
      <c r="O367" s="34" t="s">
        <v>2955</v>
      </c>
      <c r="P367" s="129"/>
      <c r="W367" s="196">
        <v>10000</v>
      </c>
      <c r="X367" s="197" t="e">
        <f>+W367*J367</f>
        <v>#VALUE!</v>
      </c>
      <c r="Y367"/>
      <c r="Z367"/>
      <c r="AA367"/>
      <c r="AB367"/>
      <c r="AC367" s="66"/>
    </row>
    <row r="368" spans="2:29" s="35" customFormat="1">
      <c r="B368" s="38" t="s">
        <v>3669</v>
      </c>
      <c r="C368" s="36"/>
      <c r="D368" s="212" t="s">
        <v>2844</v>
      </c>
      <c r="E368" s="34" t="s">
        <v>1474</v>
      </c>
      <c r="F368" s="129"/>
      <c r="G368" s="129"/>
      <c r="H368" s="129"/>
      <c r="I368" s="129"/>
      <c r="J368" s="34" t="s">
        <v>388</v>
      </c>
      <c r="K368" s="34" t="s">
        <v>595</v>
      </c>
      <c r="L368" s="34">
        <v>1</v>
      </c>
      <c r="M368" s="129"/>
      <c r="N368" s="129"/>
      <c r="O368" s="34" t="s">
        <v>2955</v>
      </c>
      <c r="P368" s="129"/>
      <c r="W368" s="196">
        <v>3000</v>
      </c>
      <c r="X368" s="197" t="e">
        <f t="shared" ref="X368:X373" si="193">+W368*J368</f>
        <v>#VALUE!</v>
      </c>
      <c r="Y368"/>
      <c r="Z368"/>
      <c r="AA368"/>
      <c r="AB368"/>
      <c r="AC368" s="66"/>
    </row>
    <row r="369" spans="2:29" s="35" customFormat="1">
      <c r="B369" s="38" t="s">
        <v>3670</v>
      </c>
      <c r="C369" s="36"/>
      <c r="D369" s="212" t="s">
        <v>2844</v>
      </c>
      <c r="E369" s="34" t="s">
        <v>1475</v>
      </c>
      <c r="F369" s="129"/>
      <c r="G369" s="129"/>
      <c r="H369" s="129"/>
      <c r="I369" s="129"/>
      <c r="J369" s="34" t="str">
        <f>+J365</f>
        <v>Azul</v>
      </c>
      <c r="K369" s="34" t="str">
        <f>+K367</f>
        <v>NUEVO</v>
      </c>
      <c r="L369" s="34">
        <v>1</v>
      </c>
      <c r="M369" s="129"/>
      <c r="N369" s="129"/>
      <c r="O369" s="34" t="s">
        <v>2955</v>
      </c>
      <c r="P369" s="129"/>
      <c r="W369" s="196">
        <v>3500</v>
      </c>
      <c r="X369" s="197" t="e">
        <f t="shared" si="193"/>
        <v>#VALUE!</v>
      </c>
      <c r="Y369"/>
      <c r="Z369"/>
      <c r="AA369"/>
      <c r="AB369"/>
      <c r="AC369" s="66"/>
    </row>
    <row r="370" spans="2:29" s="35" customFormat="1">
      <c r="B370" s="38" t="s">
        <v>3671</v>
      </c>
      <c r="C370" s="36"/>
      <c r="D370" s="212" t="s">
        <v>2845</v>
      </c>
      <c r="E370" s="34" t="s">
        <v>1476</v>
      </c>
      <c r="F370" s="129"/>
      <c r="G370" s="129"/>
      <c r="H370" s="129"/>
      <c r="I370" s="129"/>
      <c r="J370" s="34" t="s">
        <v>1253</v>
      </c>
      <c r="K370" s="34" t="str">
        <f>+K368</f>
        <v>Usado</v>
      </c>
      <c r="L370" s="34">
        <v>1</v>
      </c>
      <c r="M370" s="129"/>
      <c r="N370" s="129"/>
      <c r="O370" s="34" t="s">
        <v>2955</v>
      </c>
      <c r="P370" s="129"/>
      <c r="W370" s="196">
        <v>3500</v>
      </c>
      <c r="X370" s="197" t="e">
        <f t="shared" si="193"/>
        <v>#VALUE!</v>
      </c>
      <c r="Y370"/>
      <c r="Z370"/>
      <c r="AA370"/>
      <c r="AB370"/>
      <c r="AC370" s="66"/>
    </row>
    <row r="371" spans="2:29" s="35" customFormat="1">
      <c r="B371" s="38" t="s">
        <v>3672</v>
      </c>
      <c r="C371" s="36"/>
      <c r="D371" s="212" t="s">
        <v>2845</v>
      </c>
      <c r="E371" s="34" t="s">
        <v>1477</v>
      </c>
      <c r="F371" s="129"/>
      <c r="G371" s="129"/>
      <c r="H371" s="129"/>
      <c r="I371" s="129"/>
      <c r="J371" s="34" t="str">
        <f>+J365</f>
        <v>Azul</v>
      </c>
      <c r="K371" s="34" t="str">
        <f>+K369</f>
        <v>NUEVO</v>
      </c>
      <c r="L371" s="34">
        <v>1</v>
      </c>
      <c r="M371" s="129"/>
      <c r="N371" s="129"/>
      <c r="O371" s="34" t="s">
        <v>2955</v>
      </c>
      <c r="P371" s="129"/>
      <c r="W371" s="196">
        <v>4000</v>
      </c>
      <c r="X371" s="197" t="e">
        <f t="shared" si="193"/>
        <v>#VALUE!</v>
      </c>
      <c r="Y371"/>
      <c r="Z371"/>
      <c r="AA371"/>
      <c r="AB371"/>
      <c r="AC371" s="66"/>
    </row>
    <row r="372" spans="2:29" s="35" customFormat="1">
      <c r="B372" s="38" t="s">
        <v>3673</v>
      </c>
      <c r="C372" s="36"/>
      <c r="D372" s="212" t="s">
        <v>2846</v>
      </c>
      <c r="E372" s="34" t="s">
        <v>1478</v>
      </c>
      <c r="F372" s="129"/>
      <c r="G372" s="129"/>
      <c r="H372" s="129"/>
      <c r="I372" s="129"/>
      <c r="J372" s="34" t="s">
        <v>859</v>
      </c>
      <c r="K372" s="34" t="str">
        <f>+K370</f>
        <v>Usado</v>
      </c>
      <c r="L372" s="34">
        <v>1</v>
      </c>
      <c r="M372" s="129"/>
      <c r="N372" s="129"/>
      <c r="O372" s="34" t="s">
        <v>2955</v>
      </c>
      <c r="P372" s="129"/>
      <c r="W372" s="196">
        <v>2500</v>
      </c>
      <c r="X372" s="197" t="e">
        <f t="shared" si="193"/>
        <v>#VALUE!</v>
      </c>
      <c r="Y372"/>
      <c r="Z372"/>
      <c r="AA372"/>
      <c r="AB372"/>
      <c r="AC372" s="66"/>
    </row>
    <row r="373" spans="2:29" s="35" customFormat="1">
      <c r="B373" s="38" t="s">
        <v>3674</v>
      </c>
      <c r="C373" s="36"/>
      <c r="D373" s="212" t="s">
        <v>2846</v>
      </c>
      <c r="E373" s="34" t="s">
        <v>1479</v>
      </c>
      <c r="F373" s="129"/>
      <c r="G373" s="129"/>
      <c r="H373" s="129"/>
      <c r="I373" s="129"/>
      <c r="J373" s="34" t="s">
        <v>859</v>
      </c>
      <c r="K373" s="34" t="str">
        <f>+K371</f>
        <v>NUEVO</v>
      </c>
      <c r="L373" s="34">
        <v>1</v>
      </c>
      <c r="M373" s="129"/>
      <c r="N373" s="129"/>
      <c r="O373" s="34" t="s">
        <v>2955</v>
      </c>
      <c r="P373" s="129"/>
      <c r="W373" s="196">
        <v>1500</v>
      </c>
      <c r="X373" s="197" t="e">
        <f t="shared" si="193"/>
        <v>#VALUE!</v>
      </c>
      <c r="Y373"/>
      <c r="Z373"/>
      <c r="AA373"/>
      <c r="AB373"/>
      <c r="AC373" s="66"/>
    </row>
    <row r="374" spans="2:29" s="35" customFormat="1">
      <c r="B374" s="38" t="s">
        <v>3675</v>
      </c>
      <c r="C374" s="36"/>
      <c r="D374" s="212" t="s">
        <v>2847</v>
      </c>
      <c r="E374" s="34" t="s">
        <v>660</v>
      </c>
      <c r="F374" s="129"/>
      <c r="G374" s="129"/>
      <c r="H374" s="129"/>
      <c r="I374" s="129"/>
      <c r="J374" s="34" t="s">
        <v>388</v>
      </c>
      <c r="K374" s="34" t="str">
        <f>+K370</f>
        <v>Usado</v>
      </c>
      <c r="L374" s="34">
        <v>1</v>
      </c>
      <c r="M374" s="129"/>
      <c r="N374" s="129"/>
      <c r="O374" s="34" t="str">
        <f t="shared" ref="O374:O381" si="194">+O373</f>
        <v>HABITACIION 101</v>
      </c>
      <c r="P374" s="129"/>
      <c r="W374" s="196">
        <v>3500</v>
      </c>
      <c r="X374" s="197" t="e">
        <f t="shared" ref="X374" si="195">+W374*J374</f>
        <v>#VALUE!</v>
      </c>
      <c r="Y374"/>
      <c r="Z374"/>
      <c r="AA374"/>
      <c r="AB374"/>
      <c r="AC374" s="66"/>
    </row>
    <row r="375" spans="2:29" s="35" customFormat="1">
      <c r="B375" s="38" t="s">
        <v>3676</v>
      </c>
      <c r="C375" s="36"/>
      <c r="D375" s="212" t="s">
        <v>2847</v>
      </c>
      <c r="E375" s="34" t="s">
        <v>1473</v>
      </c>
      <c r="F375" s="129"/>
      <c r="G375" s="129"/>
      <c r="H375" s="129"/>
      <c r="I375" s="129"/>
      <c r="J375" s="34" t="s">
        <v>388</v>
      </c>
      <c r="K375" s="34" t="str">
        <f>+K122</f>
        <v>NUEVO</v>
      </c>
      <c r="L375" s="34">
        <v>1</v>
      </c>
      <c r="M375" s="129"/>
      <c r="N375" s="129"/>
      <c r="O375" s="34" t="s">
        <v>2420</v>
      </c>
      <c r="P375" s="129"/>
      <c r="W375" s="196">
        <v>10000</v>
      </c>
      <c r="X375" s="197" t="e">
        <f>+W375*J375</f>
        <v>#VALUE!</v>
      </c>
      <c r="Y375"/>
      <c r="Z375"/>
      <c r="AA375"/>
      <c r="AB375"/>
      <c r="AC375" s="66"/>
    </row>
    <row r="376" spans="2:29" s="35" customFormat="1">
      <c r="B376" s="38" t="s">
        <v>3677</v>
      </c>
      <c r="C376" s="36"/>
      <c r="D376" s="212" t="s">
        <v>2848</v>
      </c>
      <c r="E376" s="34" t="s">
        <v>1474</v>
      </c>
      <c r="F376" s="129"/>
      <c r="G376" s="129"/>
      <c r="H376" s="129"/>
      <c r="I376" s="129"/>
      <c r="J376" s="34" t="s">
        <v>388</v>
      </c>
      <c r="K376" s="34" t="s">
        <v>595</v>
      </c>
      <c r="L376" s="34">
        <v>1</v>
      </c>
      <c r="M376" s="129"/>
      <c r="N376" s="129"/>
      <c r="O376" s="34" t="str">
        <f t="shared" si="194"/>
        <v>HABITACION 102</v>
      </c>
      <c r="P376" s="129"/>
      <c r="W376" s="196">
        <v>3000</v>
      </c>
      <c r="X376" s="197" t="e">
        <f t="shared" ref="X376:X382" si="196">+W376*J376</f>
        <v>#VALUE!</v>
      </c>
      <c r="Y376"/>
      <c r="Z376"/>
      <c r="AA376"/>
      <c r="AB376"/>
      <c r="AC376" s="66"/>
    </row>
    <row r="377" spans="2:29" s="35" customFormat="1">
      <c r="B377" s="38" t="s">
        <v>3678</v>
      </c>
      <c r="C377" s="36"/>
      <c r="D377" s="212" t="s">
        <v>2848</v>
      </c>
      <c r="E377" s="34" t="s">
        <v>1475</v>
      </c>
      <c r="F377" s="129"/>
      <c r="G377" s="129"/>
      <c r="H377" s="129"/>
      <c r="I377" s="129"/>
      <c r="J377" s="34" t="s">
        <v>388</v>
      </c>
      <c r="K377" s="34" t="str">
        <f>+K375</f>
        <v>NUEVO</v>
      </c>
      <c r="L377" s="34">
        <v>1</v>
      </c>
      <c r="M377" s="129"/>
      <c r="N377" s="129"/>
      <c r="O377" s="34" t="str">
        <f t="shared" si="194"/>
        <v>HABITACION 102</v>
      </c>
      <c r="P377" s="129"/>
      <c r="W377" s="196">
        <v>3500</v>
      </c>
      <c r="X377" s="197" t="e">
        <f t="shared" si="196"/>
        <v>#VALUE!</v>
      </c>
      <c r="Y377"/>
      <c r="Z377"/>
      <c r="AA377"/>
      <c r="AB377"/>
      <c r="AC377" s="66"/>
    </row>
    <row r="378" spans="2:29" s="35" customFormat="1">
      <c r="B378" s="38" t="s">
        <v>3679</v>
      </c>
      <c r="C378" s="36"/>
      <c r="D378" s="212" t="s">
        <v>2849</v>
      </c>
      <c r="E378" s="34" t="s">
        <v>1476</v>
      </c>
      <c r="F378" s="129"/>
      <c r="G378" s="129"/>
      <c r="H378" s="129"/>
      <c r="I378" s="129"/>
      <c r="J378" s="34" t="s">
        <v>388</v>
      </c>
      <c r="K378" s="34" t="str">
        <f>+K376</f>
        <v>Usado</v>
      </c>
      <c r="L378" s="34">
        <v>1</v>
      </c>
      <c r="M378" s="129"/>
      <c r="N378" s="129"/>
      <c r="O378" s="34" t="str">
        <f t="shared" si="194"/>
        <v>HABITACION 102</v>
      </c>
      <c r="P378" s="129"/>
      <c r="W378" s="196">
        <v>3500</v>
      </c>
      <c r="X378" s="197" t="e">
        <f t="shared" si="196"/>
        <v>#VALUE!</v>
      </c>
      <c r="Y378"/>
      <c r="Z378"/>
      <c r="AA378"/>
      <c r="AB378"/>
      <c r="AC378" s="66"/>
    </row>
    <row r="379" spans="2:29" s="35" customFormat="1">
      <c r="B379" s="38" t="s">
        <v>3680</v>
      </c>
      <c r="C379" s="36"/>
      <c r="D379" s="212" t="s">
        <v>2849</v>
      </c>
      <c r="E379" s="34" t="s">
        <v>1477</v>
      </c>
      <c r="F379" s="129"/>
      <c r="G379" s="129"/>
      <c r="H379" s="129"/>
      <c r="I379" s="129"/>
      <c r="J379" s="34" t="s">
        <v>388</v>
      </c>
      <c r="K379" s="34" t="str">
        <f>+K377</f>
        <v>NUEVO</v>
      </c>
      <c r="L379" s="34">
        <v>1</v>
      </c>
      <c r="M379" s="129"/>
      <c r="N379" s="129"/>
      <c r="O379" s="34" t="str">
        <f t="shared" si="194"/>
        <v>HABITACION 102</v>
      </c>
      <c r="P379" s="129"/>
      <c r="W379" s="196">
        <v>4000</v>
      </c>
      <c r="X379" s="197" t="e">
        <f t="shared" si="196"/>
        <v>#VALUE!</v>
      </c>
      <c r="Y379"/>
      <c r="Z379"/>
      <c r="AA379"/>
      <c r="AB379"/>
      <c r="AC379" s="66"/>
    </row>
    <row r="380" spans="2:29" s="35" customFormat="1">
      <c r="B380" s="38" t="s">
        <v>3681</v>
      </c>
      <c r="C380" s="36"/>
      <c r="D380" s="212" t="s">
        <v>2850</v>
      </c>
      <c r="E380" s="34" t="s">
        <v>1478</v>
      </c>
      <c r="F380" s="129"/>
      <c r="G380" s="129"/>
      <c r="H380" s="129"/>
      <c r="I380" s="129"/>
      <c r="J380" s="34" t="str">
        <f>+J376</f>
        <v>Blanco</v>
      </c>
      <c r="K380" s="34" t="str">
        <f>+K378</f>
        <v>Usado</v>
      </c>
      <c r="L380" s="34">
        <v>1</v>
      </c>
      <c r="M380" s="129"/>
      <c r="N380" s="129"/>
      <c r="O380" s="34" t="str">
        <f t="shared" si="194"/>
        <v>HABITACION 102</v>
      </c>
      <c r="P380" s="129"/>
      <c r="W380" s="196">
        <v>2500</v>
      </c>
      <c r="X380" s="197" t="e">
        <f t="shared" si="196"/>
        <v>#VALUE!</v>
      </c>
      <c r="Y380"/>
      <c r="Z380"/>
      <c r="AA380"/>
      <c r="AB380"/>
      <c r="AC380" s="66"/>
    </row>
    <row r="381" spans="2:29" s="35" customFormat="1">
      <c r="B381" s="38" t="s">
        <v>3682</v>
      </c>
      <c r="C381" s="36"/>
      <c r="D381" s="212" t="s">
        <v>2850</v>
      </c>
      <c r="E381" s="34" t="s">
        <v>1479</v>
      </c>
      <c r="F381" s="129"/>
      <c r="G381" s="129"/>
      <c r="H381" s="129"/>
      <c r="I381" s="129"/>
      <c r="J381" s="34" t="s">
        <v>1253</v>
      </c>
      <c r="K381" s="34" t="str">
        <f>+K379</f>
        <v>NUEVO</v>
      </c>
      <c r="L381" s="34">
        <v>1</v>
      </c>
      <c r="M381" s="129"/>
      <c r="N381" s="129"/>
      <c r="O381" s="34" t="str">
        <f t="shared" si="194"/>
        <v>HABITACION 102</v>
      </c>
      <c r="P381" s="129"/>
      <c r="W381" s="196">
        <v>1500</v>
      </c>
      <c r="X381" s="197" t="e">
        <f t="shared" si="196"/>
        <v>#VALUE!</v>
      </c>
      <c r="Y381"/>
      <c r="Z381"/>
      <c r="AA381"/>
      <c r="AB381"/>
      <c r="AC381" s="66"/>
    </row>
    <row r="382" spans="2:29" s="35" customFormat="1">
      <c r="B382" s="38" t="s">
        <v>3683</v>
      </c>
      <c r="C382" s="36"/>
      <c r="D382" s="212" t="s">
        <v>2851</v>
      </c>
      <c r="E382" s="34" t="s">
        <v>660</v>
      </c>
      <c r="F382" s="129"/>
      <c r="G382" s="129"/>
      <c r="H382" s="129"/>
      <c r="I382" s="129"/>
      <c r="J382" s="34" t="str">
        <f>+J376</f>
        <v>Blanco</v>
      </c>
      <c r="K382" s="34" t="str">
        <f>+K378</f>
        <v>Usado</v>
      </c>
      <c r="L382" s="34">
        <v>1</v>
      </c>
      <c r="M382" s="129"/>
      <c r="N382" s="129"/>
      <c r="O382" s="34" t="s">
        <v>2420</v>
      </c>
      <c r="P382" s="129"/>
      <c r="W382" s="196">
        <v>3500</v>
      </c>
      <c r="X382" s="197" t="e">
        <f t="shared" si="196"/>
        <v>#VALUE!</v>
      </c>
      <c r="Y382"/>
      <c r="Z382"/>
      <c r="AA382"/>
      <c r="AB382"/>
      <c r="AC382" s="66"/>
    </row>
    <row r="383" spans="2:29" s="35" customFormat="1">
      <c r="B383" s="38" t="s">
        <v>3684</v>
      </c>
      <c r="C383" s="36"/>
      <c r="D383" s="212" t="s">
        <v>2843</v>
      </c>
      <c r="E383" s="34" t="s">
        <v>1473</v>
      </c>
      <c r="F383" s="129"/>
      <c r="G383" s="129"/>
      <c r="H383" s="129"/>
      <c r="I383" s="129"/>
      <c r="J383" s="34" t="s">
        <v>859</v>
      </c>
      <c r="K383" s="34" t="str">
        <f>+K130</f>
        <v>Usado</v>
      </c>
      <c r="L383" s="34">
        <v>1</v>
      </c>
      <c r="M383" s="129"/>
      <c r="N383" s="129"/>
      <c r="O383" s="34" t="s">
        <v>2421</v>
      </c>
      <c r="P383" s="129"/>
      <c r="W383" s="196">
        <v>10000</v>
      </c>
      <c r="X383" s="197" t="e">
        <f>+W383*J383</f>
        <v>#VALUE!</v>
      </c>
      <c r="Y383"/>
      <c r="Z383"/>
      <c r="AA383"/>
      <c r="AB383"/>
      <c r="AC383" s="66"/>
    </row>
    <row r="384" spans="2:29" s="35" customFormat="1">
      <c r="B384" s="38" t="s">
        <v>3685</v>
      </c>
      <c r="C384" s="36"/>
      <c r="D384" s="212" t="s">
        <v>2844</v>
      </c>
      <c r="E384" s="34" t="s">
        <v>1474</v>
      </c>
      <c r="F384" s="129"/>
      <c r="G384" s="129"/>
      <c r="H384" s="129"/>
      <c r="I384" s="129"/>
      <c r="J384" s="34" t="s">
        <v>859</v>
      </c>
      <c r="K384" s="34" t="s">
        <v>595</v>
      </c>
      <c r="L384" s="34">
        <v>1</v>
      </c>
      <c r="M384" s="129"/>
      <c r="N384" s="129"/>
      <c r="O384" s="34" t="str">
        <f>+O383</f>
        <v>HABITACION 103</v>
      </c>
      <c r="P384" s="129"/>
      <c r="W384" s="196">
        <v>3000</v>
      </c>
      <c r="X384" s="197" t="e">
        <f t="shared" ref="X384:X390" si="197">+W384*J384</f>
        <v>#VALUE!</v>
      </c>
      <c r="Y384"/>
      <c r="Z384"/>
      <c r="AA384"/>
      <c r="AB384"/>
      <c r="AC384" s="66"/>
    </row>
    <row r="385" spans="2:29" s="35" customFormat="1">
      <c r="B385" s="38" t="s">
        <v>3686</v>
      </c>
      <c r="C385" s="36"/>
      <c r="D385" s="212" t="s">
        <v>2844</v>
      </c>
      <c r="E385" s="34" t="s">
        <v>1475</v>
      </c>
      <c r="F385" s="129"/>
      <c r="G385" s="129"/>
      <c r="H385" s="129"/>
      <c r="I385" s="129"/>
      <c r="J385" s="34" t="s">
        <v>388</v>
      </c>
      <c r="K385" s="34" t="str">
        <f>+K383</f>
        <v>Usado</v>
      </c>
      <c r="L385" s="34">
        <v>1</v>
      </c>
      <c r="M385" s="129"/>
      <c r="N385" s="129"/>
      <c r="O385" s="34" t="str">
        <f>+O383</f>
        <v>HABITACION 103</v>
      </c>
      <c r="P385" s="129"/>
      <c r="W385" s="196">
        <v>3500</v>
      </c>
      <c r="X385" s="197" t="e">
        <f t="shared" si="197"/>
        <v>#VALUE!</v>
      </c>
      <c r="Y385"/>
      <c r="Z385"/>
      <c r="AA385"/>
      <c r="AB385"/>
      <c r="AC385" s="66"/>
    </row>
    <row r="386" spans="2:29" s="35" customFormat="1">
      <c r="B386" s="38" t="s">
        <v>3687</v>
      </c>
      <c r="C386" s="36"/>
      <c r="D386" s="212" t="s">
        <v>2845</v>
      </c>
      <c r="E386" s="34" t="s">
        <v>1476</v>
      </c>
      <c r="F386" s="129"/>
      <c r="G386" s="129"/>
      <c r="H386" s="129"/>
      <c r="I386" s="129"/>
      <c r="J386" s="34" t="s">
        <v>388</v>
      </c>
      <c r="K386" s="34" t="str">
        <f>+K384</f>
        <v>Usado</v>
      </c>
      <c r="L386" s="34">
        <v>1</v>
      </c>
      <c r="M386" s="129"/>
      <c r="N386" s="129"/>
      <c r="O386" s="34" t="str">
        <f>+O385</f>
        <v>HABITACION 103</v>
      </c>
      <c r="P386" s="129"/>
      <c r="W386" s="196">
        <v>3500</v>
      </c>
      <c r="X386" s="197" t="e">
        <f t="shared" si="197"/>
        <v>#VALUE!</v>
      </c>
      <c r="Y386"/>
      <c r="Z386"/>
      <c r="AA386"/>
      <c r="AB386"/>
      <c r="AC386" s="66"/>
    </row>
    <row r="387" spans="2:29" s="35" customFormat="1">
      <c r="B387" s="38" t="s">
        <v>3688</v>
      </c>
      <c r="C387" s="36"/>
      <c r="D387" s="212" t="s">
        <v>2845</v>
      </c>
      <c r="E387" s="34" t="s">
        <v>1477</v>
      </c>
      <c r="F387" s="129"/>
      <c r="G387" s="129"/>
      <c r="H387" s="129"/>
      <c r="I387" s="129"/>
      <c r="J387" s="34" t="s">
        <v>388</v>
      </c>
      <c r="K387" s="34" t="str">
        <f>+K385</f>
        <v>Usado</v>
      </c>
      <c r="L387" s="34">
        <v>1</v>
      </c>
      <c r="M387" s="129"/>
      <c r="N387" s="129"/>
      <c r="O387" s="34" t="str">
        <f t="shared" ref="O387:O398" si="198">+O386</f>
        <v>HABITACION 103</v>
      </c>
      <c r="P387" s="129"/>
      <c r="W387" s="196">
        <v>4000</v>
      </c>
      <c r="X387" s="197" t="e">
        <f t="shared" si="197"/>
        <v>#VALUE!</v>
      </c>
      <c r="Y387"/>
      <c r="Z387"/>
      <c r="AA387"/>
      <c r="AB387"/>
      <c r="AC387" s="66"/>
    </row>
    <row r="388" spans="2:29" s="35" customFormat="1">
      <c r="B388" s="38" t="s">
        <v>3689</v>
      </c>
      <c r="C388" s="36"/>
      <c r="D388" s="212" t="s">
        <v>2846</v>
      </c>
      <c r="E388" s="34" t="s">
        <v>1478</v>
      </c>
      <c r="F388" s="129"/>
      <c r="G388" s="129"/>
      <c r="H388" s="129"/>
      <c r="I388" s="129"/>
      <c r="J388" s="34" t="s">
        <v>388</v>
      </c>
      <c r="K388" s="34" t="str">
        <f>+K386</f>
        <v>Usado</v>
      </c>
      <c r="L388" s="34">
        <v>1</v>
      </c>
      <c r="M388" s="129"/>
      <c r="N388" s="129"/>
      <c r="O388" s="34" t="str">
        <f t="shared" si="198"/>
        <v>HABITACION 103</v>
      </c>
      <c r="P388" s="129"/>
      <c r="W388" s="196">
        <v>2500</v>
      </c>
      <c r="X388" s="197" t="e">
        <f t="shared" si="197"/>
        <v>#VALUE!</v>
      </c>
      <c r="Y388"/>
      <c r="Z388"/>
      <c r="AA388"/>
      <c r="AB388"/>
      <c r="AC388" s="66"/>
    </row>
    <row r="389" spans="2:29" s="35" customFormat="1">
      <c r="B389" s="38" t="s">
        <v>3690</v>
      </c>
      <c r="C389" s="36"/>
      <c r="D389" s="212" t="s">
        <v>2846</v>
      </c>
      <c r="E389" s="34" t="s">
        <v>1479</v>
      </c>
      <c r="F389" s="129"/>
      <c r="G389" s="129"/>
      <c r="H389" s="129"/>
      <c r="I389" s="129"/>
      <c r="J389" s="34" t="s">
        <v>388</v>
      </c>
      <c r="K389" s="34" t="str">
        <f>+K387</f>
        <v>Usado</v>
      </c>
      <c r="L389" s="34">
        <v>1</v>
      </c>
      <c r="M389" s="129"/>
      <c r="N389" s="129"/>
      <c r="O389" s="34" t="str">
        <f t="shared" si="198"/>
        <v>HABITACION 103</v>
      </c>
      <c r="P389" s="129"/>
      <c r="W389" s="196">
        <v>1500</v>
      </c>
      <c r="X389" s="197" t="e">
        <f t="shared" si="197"/>
        <v>#VALUE!</v>
      </c>
      <c r="Y389"/>
      <c r="Z389"/>
      <c r="AA389"/>
      <c r="AB389"/>
      <c r="AC389" s="66"/>
    </row>
    <row r="390" spans="2:29" s="35" customFormat="1">
      <c r="B390" s="38" t="s">
        <v>3691</v>
      </c>
      <c r="C390" s="36"/>
      <c r="D390" s="212" t="s">
        <v>2847</v>
      </c>
      <c r="E390" s="34" t="s">
        <v>660</v>
      </c>
      <c r="F390" s="129"/>
      <c r="G390" s="129"/>
      <c r="H390" s="129"/>
      <c r="I390" s="129"/>
      <c r="J390" s="34" t="s">
        <v>388</v>
      </c>
      <c r="K390" s="34" t="str">
        <f>+K386</f>
        <v>Usado</v>
      </c>
      <c r="L390" s="34">
        <v>1</v>
      </c>
      <c r="M390" s="129"/>
      <c r="N390" s="129"/>
      <c r="O390" s="34" t="str">
        <f t="shared" si="198"/>
        <v>HABITACION 103</v>
      </c>
      <c r="P390" s="129"/>
      <c r="W390" s="196">
        <v>3500</v>
      </c>
      <c r="X390" s="197" t="e">
        <f t="shared" si="197"/>
        <v>#VALUE!</v>
      </c>
      <c r="Y390"/>
      <c r="Z390"/>
      <c r="AA390"/>
      <c r="AB390"/>
      <c r="AC390" s="66"/>
    </row>
    <row r="391" spans="2:29" s="35" customFormat="1">
      <c r="B391" s="38" t="s">
        <v>3692</v>
      </c>
      <c r="C391" s="36"/>
      <c r="D391" s="212" t="s">
        <v>2847</v>
      </c>
      <c r="E391" s="34" t="s">
        <v>1473</v>
      </c>
      <c r="F391" s="129"/>
      <c r="G391" s="129"/>
      <c r="H391" s="129"/>
      <c r="I391" s="129"/>
      <c r="J391" s="34" t="str">
        <f>+J387</f>
        <v>Blanco</v>
      </c>
      <c r="K391" s="34" t="str">
        <f>+K138</f>
        <v>Usado</v>
      </c>
      <c r="L391" s="34">
        <v>1</v>
      </c>
      <c r="M391" s="129"/>
      <c r="N391" s="129"/>
      <c r="O391" s="34" t="s">
        <v>2422</v>
      </c>
      <c r="P391" s="129"/>
      <c r="W391" s="196">
        <v>10000</v>
      </c>
      <c r="X391" s="197" t="e">
        <f>+W391*J391</f>
        <v>#VALUE!</v>
      </c>
      <c r="Y391"/>
      <c r="Z391"/>
      <c r="AA391"/>
      <c r="AB391"/>
      <c r="AC391" s="66"/>
    </row>
    <row r="392" spans="2:29" s="35" customFormat="1">
      <c r="B392" s="38" t="s">
        <v>3693</v>
      </c>
      <c r="C392" s="36"/>
      <c r="D392" s="212" t="s">
        <v>2848</v>
      </c>
      <c r="E392" s="34" t="s">
        <v>1474</v>
      </c>
      <c r="F392" s="129"/>
      <c r="G392" s="129"/>
      <c r="H392" s="129"/>
      <c r="I392" s="129"/>
      <c r="J392" s="34" t="s">
        <v>1253</v>
      </c>
      <c r="K392" s="34" t="s">
        <v>595</v>
      </c>
      <c r="L392" s="34">
        <v>1</v>
      </c>
      <c r="M392" s="129"/>
      <c r="N392" s="129"/>
      <c r="O392" s="34" t="str">
        <f t="shared" si="198"/>
        <v>HABITACION 104</v>
      </c>
      <c r="P392" s="129"/>
      <c r="W392" s="196">
        <v>3000</v>
      </c>
      <c r="X392" s="197" t="e">
        <f t="shared" ref="X392:X398" si="199">+W392*J392</f>
        <v>#VALUE!</v>
      </c>
      <c r="Y392"/>
      <c r="Z392"/>
      <c r="AA392"/>
      <c r="AB392"/>
      <c r="AC392" s="66"/>
    </row>
    <row r="393" spans="2:29" s="35" customFormat="1">
      <c r="B393" s="38" t="s">
        <v>3694</v>
      </c>
      <c r="C393" s="36"/>
      <c r="D393" s="212" t="s">
        <v>2848</v>
      </c>
      <c r="E393" s="34" t="s">
        <v>1475</v>
      </c>
      <c r="F393" s="129"/>
      <c r="G393" s="129"/>
      <c r="H393" s="129"/>
      <c r="I393" s="129"/>
      <c r="J393" s="34" t="str">
        <f>+J387</f>
        <v>Blanco</v>
      </c>
      <c r="K393" s="34" t="str">
        <f>+K391</f>
        <v>Usado</v>
      </c>
      <c r="L393" s="34">
        <v>1</v>
      </c>
      <c r="M393" s="129"/>
      <c r="N393" s="129"/>
      <c r="O393" s="34" t="str">
        <f t="shared" si="198"/>
        <v>HABITACION 104</v>
      </c>
      <c r="P393" s="129"/>
      <c r="W393" s="196">
        <v>3500</v>
      </c>
      <c r="X393" s="197" t="e">
        <f t="shared" si="199"/>
        <v>#VALUE!</v>
      </c>
      <c r="Y393"/>
      <c r="Z393"/>
      <c r="AA393"/>
      <c r="AB393"/>
      <c r="AC393" s="66"/>
    </row>
    <row r="394" spans="2:29" s="35" customFormat="1">
      <c r="B394" s="38" t="s">
        <v>3695</v>
      </c>
      <c r="C394" s="36"/>
      <c r="D394" s="212" t="s">
        <v>2849</v>
      </c>
      <c r="E394" s="34" t="s">
        <v>1476</v>
      </c>
      <c r="F394" s="129"/>
      <c r="G394" s="129"/>
      <c r="H394" s="129"/>
      <c r="I394" s="129"/>
      <c r="J394" s="34" t="s">
        <v>859</v>
      </c>
      <c r="K394" s="34" t="str">
        <f>+K392</f>
        <v>Usado</v>
      </c>
      <c r="L394" s="34">
        <v>1</v>
      </c>
      <c r="M394" s="129"/>
      <c r="N394" s="129"/>
      <c r="O394" s="34" t="str">
        <f t="shared" si="198"/>
        <v>HABITACION 104</v>
      </c>
      <c r="P394" s="129"/>
      <c r="W394" s="196">
        <v>3500</v>
      </c>
      <c r="X394" s="197" t="e">
        <f t="shared" si="199"/>
        <v>#VALUE!</v>
      </c>
      <c r="Y394"/>
      <c r="Z394"/>
      <c r="AA394"/>
      <c r="AB394"/>
      <c r="AC394" s="66"/>
    </row>
    <row r="395" spans="2:29" s="35" customFormat="1">
      <c r="B395" s="38" t="s">
        <v>3696</v>
      </c>
      <c r="C395" s="36"/>
      <c r="D395" s="212" t="s">
        <v>2849</v>
      </c>
      <c r="E395" s="34" t="s">
        <v>1477</v>
      </c>
      <c r="F395" s="129"/>
      <c r="G395" s="129"/>
      <c r="H395" s="129"/>
      <c r="I395" s="129"/>
      <c r="J395" s="34" t="s">
        <v>859</v>
      </c>
      <c r="K395" s="34" t="str">
        <f>+K393</f>
        <v>Usado</v>
      </c>
      <c r="L395" s="34">
        <v>1</v>
      </c>
      <c r="M395" s="129"/>
      <c r="N395" s="129"/>
      <c r="O395" s="34" t="str">
        <f t="shared" si="198"/>
        <v>HABITACION 104</v>
      </c>
      <c r="P395" s="129"/>
      <c r="W395" s="196">
        <v>4000</v>
      </c>
      <c r="X395" s="197" t="e">
        <f t="shared" si="199"/>
        <v>#VALUE!</v>
      </c>
      <c r="Y395"/>
      <c r="Z395"/>
      <c r="AA395"/>
      <c r="AB395"/>
      <c r="AC395" s="66"/>
    </row>
    <row r="396" spans="2:29" s="35" customFormat="1">
      <c r="B396" s="38" t="s">
        <v>3697</v>
      </c>
      <c r="C396" s="36"/>
      <c r="D396" s="212" t="s">
        <v>2850</v>
      </c>
      <c r="E396" s="34" t="s">
        <v>1478</v>
      </c>
      <c r="F396" s="129"/>
      <c r="G396" s="129"/>
      <c r="H396" s="129"/>
      <c r="I396" s="129"/>
      <c r="J396" s="34" t="s">
        <v>388</v>
      </c>
      <c r="K396" s="34" t="str">
        <f>+K394</f>
        <v>Usado</v>
      </c>
      <c r="L396" s="34">
        <v>1</v>
      </c>
      <c r="M396" s="129"/>
      <c r="N396" s="129"/>
      <c r="O396" s="34" t="str">
        <f t="shared" si="198"/>
        <v>HABITACION 104</v>
      </c>
      <c r="P396" s="129"/>
      <c r="W396" s="196">
        <v>2500</v>
      </c>
      <c r="X396" s="197" t="e">
        <f t="shared" si="199"/>
        <v>#VALUE!</v>
      </c>
      <c r="Y396"/>
      <c r="Z396"/>
      <c r="AA396"/>
      <c r="AB396"/>
      <c r="AC396" s="66"/>
    </row>
    <row r="397" spans="2:29" s="35" customFormat="1">
      <c r="B397" s="38" t="s">
        <v>3698</v>
      </c>
      <c r="C397" s="36"/>
      <c r="D397" s="212" t="s">
        <v>2850</v>
      </c>
      <c r="E397" s="34" t="s">
        <v>1479</v>
      </c>
      <c r="F397" s="129"/>
      <c r="G397" s="129"/>
      <c r="H397" s="129"/>
      <c r="I397" s="129"/>
      <c r="J397" s="34" t="s">
        <v>388</v>
      </c>
      <c r="K397" s="34" t="str">
        <f>+K395</f>
        <v>Usado</v>
      </c>
      <c r="L397" s="34">
        <v>1</v>
      </c>
      <c r="M397" s="129"/>
      <c r="N397" s="129"/>
      <c r="O397" s="34" t="str">
        <f t="shared" si="198"/>
        <v>HABITACION 104</v>
      </c>
      <c r="P397" s="129"/>
      <c r="W397" s="196">
        <v>1500</v>
      </c>
      <c r="X397" s="197" t="e">
        <f t="shared" si="199"/>
        <v>#VALUE!</v>
      </c>
      <c r="Y397"/>
      <c r="Z397"/>
      <c r="AA397"/>
      <c r="AB397"/>
      <c r="AC397" s="66"/>
    </row>
    <row r="398" spans="2:29" s="35" customFormat="1">
      <c r="B398" s="38" t="s">
        <v>3699</v>
      </c>
      <c r="C398" s="36"/>
      <c r="D398" s="212" t="s">
        <v>2851</v>
      </c>
      <c r="E398" s="34" t="s">
        <v>660</v>
      </c>
      <c r="F398" s="129"/>
      <c r="G398" s="129"/>
      <c r="H398" s="129"/>
      <c r="I398" s="129"/>
      <c r="J398" s="34" t="s">
        <v>388</v>
      </c>
      <c r="K398" s="34" t="str">
        <f>+K394</f>
        <v>Usado</v>
      </c>
      <c r="L398" s="34">
        <v>1</v>
      </c>
      <c r="M398" s="129"/>
      <c r="N398" s="129"/>
      <c r="O398" s="34" t="str">
        <f t="shared" si="198"/>
        <v>HABITACION 104</v>
      </c>
      <c r="P398" s="129"/>
      <c r="W398" s="196">
        <v>3500</v>
      </c>
      <c r="X398" s="197" t="e">
        <f t="shared" si="199"/>
        <v>#VALUE!</v>
      </c>
      <c r="Y398"/>
      <c r="Z398"/>
      <c r="AA398"/>
      <c r="AB398"/>
      <c r="AC398" s="66"/>
    </row>
    <row r="399" spans="2:29" s="35" customFormat="1">
      <c r="B399" s="38" t="s">
        <v>3700</v>
      </c>
      <c r="C399" s="36"/>
      <c r="D399" s="212" t="s">
        <v>2852</v>
      </c>
      <c r="E399" s="34" t="s">
        <v>1473</v>
      </c>
      <c r="F399" s="129"/>
      <c r="G399" s="129"/>
      <c r="H399" s="129"/>
      <c r="I399" s="129"/>
      <c r="J399" s="34" t="s">
        <v>388</v>
      </c>
      <c r="K399" s="34" t="str">
        <f>+K146</f>
        <v>Usado</v>
      </c>
      <c r="L399" s="34">
        <v>1</v>
      </c>
      <c r="M399" s="129"/>
      <c r="N399" s="129"/>
      <c r="O399" s="34" t="s">
        <v>2423</v>
      </c>
      <c r="P399" s="129"/>
      <c r="W399" s="196">
        <v>10000</v>
      </c>
      <c r="X399" s="197" t="e">
        <f>+W399*J399</f>
        <v>#VALUE!</v>
      </c>
      <c r="Y399"/>
      <c r="Z399"/>
      <c r="AA399"/>
      <c r="AB399"/>
      <c r="AC399" s="66"/>
    </row>
    <row r="400" spans="2:29" s="35" customFormat="1">
      <c r="B400" s="38" t="s">
        <v>3701</v>
      </c>
      <c r="C400" s="36"/>
      <c r="D400" s="212" t="s">
        <v>2853</v>
      </c>
      <c r="E400" s="34" t="s">
        <v>1474</v>
      </c>
      <c r="F400" s="129"/>
      <c r="G400" s="129"/>
      <c r="H400" s="129"/>
      <c r="I400" s="129"/>
      <c r="J400" s="34" t="s">
        <v>388</v>
      </c>
      <c r="K400" s="34" t="s">
        <v>595</v>
      </c>
      <c r="L400" s="34">
        <v>1</v>
      </c>
      <c r="M400" s="129"/>
      <c r="N400" s="129"/>
      <c r="O400" s="34" t="str">
        <f>+O399</f>
        <v>HABITACION 105</v>
      </c>
      <c r="P400" s="129"/>
      <c r="W400" s="196">
        <v>3000</v>
      </c>
      <c r="X400" s="197" t="e">
        <f t="shared" ref="X400:X406" si="200">+W400*J400</f>
        <v>#VALUE!</v>
      </c>
      <c r="Y400"/>
      <c r="Z400"/>
      <c r="AA400"/>
      <c r="AB400"/>
      <c r="AC400" s="66"/>
    </row>
    <row r="401" spans="2:29" s="35" customFormat="1">
      <c r="B401" s="38" t="s">
        <v>3702</v>
      </c>
      <c r="C401" s="36"/>
      <c r="D401" s="212" t="s">
        <v>2854</v>
      </c>
      <c r="E401" s="34" t="s">
        <v>1475</v>
      </c>
      <c r="F401" s="129"/>
      <c r="G401" s="129"/>
      <c r="H401" s="129"/>
      <c r="I401" s="129"/>
      <c r="J401" s="34" t="s">
        <v>388</v>
      </c>
      <c r="K401" s="34" t="str">
        <f>+K399</f>
        <v>Usado</v>
      </c>
      <c r="L401" s="34">
        <v>1</v>
      </c>
      <c r="M401" s="129"/>
      <c r="N401" s="129"/>
      <c r="O401" s="34" t="str">
        <f>+O399</f>
        <v>HABITACION 105</v>
      </c>
      <c r="P401" s="129"/>
      <c r="W401" s="196">
        <v>3500</v>
      </c>
      <c r="X401" s="197" t="e">
        <f t="shared" si="200"/>
        <v>#VALUE!</v>
      </c>
      <c r="Y401"/>
      <c r="Z401"/>
      <c r="AA401"/>
      <c r="AB401"/>
      <c r="AC401" s="66"/>
    </row>
    <row r="402" spans="2:29" s="35" customFormat="1">
      <c r="B402" s="38" t="s">
        <v>3703</v>
      </c>
      <c r="C402" s="36"/>
      <c r="D402" s="212" t="s">
        <v>2855</v>
      </c>
      <c r="E402" s="34" t="s">
        <v>1476</v>
      </c>
      <c r="F402" s="129"/>
      <c r="G402" s="129"/>
      <c r="H402" s="129"/>
      <c r="I402" s="129"/>
      <c r="J402" s="34" t="str">
        <f>+J398</f>
        <v>Blanco</v>
      </c>
      <c r="K402" s="34" t="str">
        <f>+K400</f>
        <v>Usado</v>
      </c>
      <c r="L402" s="34">
        <v>1</v>
      </c>
      <c r="M402" s="129"/>
      <c r="N402" s="129"/>
      <c r="O402" s="34" t="str">
        <f>+O401</f>
        <v>HABITACION 105</v>
      </c>
      <c r="P402" s="129"/>
      <c r="W402" s="196">
        <v>3500</v>
      </c>
      <c r="X402" s="197" t="e">
        <f t="shared" si="200"/>
        <v>#VALUE!</v>
      </c>
      <c r="Y402"/>
      <c r="Z402"/>
      <c r="AA402"/>
      <c r="AB402"/>
      <c r="AC402" s="66"/>
    </row>
    <row r="403" spans="2:29" s="35" customFormat="1">
      <c r="B403" s="38" t="s">
        <v>3704</v>
      </c>
      <c r="C403" s="36"/>
      <c r="D403" s="212" t="s">
        <v>2856</v>
      </c>
      <c r="E403" s="34" t="s">
        <v>1477</v>
      </c>
      <c r="F403" s="129"/>
      <c r="G403" s="129"/>
      <c r="H403" s="129"/>
      <c r="I403" s="129"/>
      <c r="J403" s="34" t="s">
        <v>1253</v>
      </c>
      <c r="K403" s="34" t="str">
        <f>+K401</f>
        <v>Usado</v>
      </c>
      <c r="L403" s="34">
        <v>1</v>
      </c>
      <c r="M403" s="129"/>
      <c r="N403" s="129"/>
      <c r="O403" s="34" t="str">
        <f t="shared" ref="O403:O414" si="201">+O402</f>
        <v>HABITACION 105</v>
      </c>
      <c r="P403" s="129"/>
      <c r="W403" s="196">
        <v>4000</v>
      </c>
      <c r="X403" s="197" t="e">
        <f t="shared" si="200"/>
        <v>#VALUE!</v>
      </c>
      <c r="Y403"/>
      <c r="Z403"/>
      <c r="AA403"/>
      <c r="AB403"/>
      <c r="AC403" s="66"/>
    </row>
    <row r="404" spans="2:29" s="35" customFormat="1">
      <c r="B404" s="38" t="s">
        <v>3705</v>
      </c>
      <c r="C404" s="36"/>
      <c r="D404" s="212" t="s">
        <v>2857</v>
      </c>
      <c r="E404" s="34" t="s">
        <v>1478</v>
      </c>
      <c r="F404" s="129"/>
      <c r="G404" s="129"/>
      <c r="H404" s="129"/>
      <c r="I404" s="129"/>
      <c r="J404" s="34" t="str">
        <f>+J398</f>
        <v>Blanco</v>
      </c>
      <c r="K404" s="34" t="str">
        <f>+K402</f>
        <v>Usado</v>
      </c>
      <c r="L404" s="34">
        <v>1</v>
      </c>
      <c r="M404" s="129"/>
      <c r="N404" s="129"/>
      <c r="O404" s="34" t="str">
        <f t="shared" si="201"/>
        <v>HABITACION 105</v>
      </c>
      <c r="P404" s="129"/>
      <c r="W404" s="196">
        <v>2500</v>
      </c>
      <c r="X404" s="197" t="e">
        <f t="shared" si="200"/>
        <v>#VALUE!</v>
      </c>
      <c r="Y404"/>
      <c r="Z404"/>
      <c r="AA404"/>
      <c r="AB404"/>
      <c r="AC404" s="66"/>
    </row>
    <row r="405" spans="2:29" s="64" customFormat="1">
      <c r="B405" s="312" t="s">
        <v>3706</v>
      </c>
      <c r="C405" s="232"/>
      <c r="D405" s="233" t="s">
        <v>2858</v>
      </c>
      <c r="E405" s="63" t="s">
        <v>660</v>
      </c>
      <c r="F405" s="63"/>
      <c r="G405" s="63"/>
      <c r="H405" s="63"/>
      <c r="I405" s="63"/>
      <c r="J405" s="63" t="s">
        <v>859</v>
      </c>
      <c r="K405" s="63" t="str">
        <f>+K403</f>
        <v>Usado</v>
      </c>
      <c r="L405" s="63">
        <v>1</v>
      </c>
      <c r="M405" s="63"/>
      <c r="N405" s="63"/>
      <c r="O405" s="63" t="str">
        <f t="shared" si="201"/>
        <v>HABITACION 105</v>
      </c>
      <c r="P405" s="63" t="s">
        <v>5309</v>
      </c>
      <c r="W405" s="310">
        <v>1500</v>
      </c>
      <c r="X405" s="311" t="e">
        <f t="shared" si="200"/>
        <v>#VALUE!</v>
      </c>
      <c r="Y405" s="73"/>
      <c r="Z405" s="73"/>
      <c r="AA405" s="73"/>
      <c r="AB405" s="73"/>
      <c r="AC405" s="313"/>
    </row>
    <row r="406" spans="2:29" s="35" customFormat="1">
      <c r="B406" s="38" t="s">
        <v>3707</v>
      </c>
      <c r="C406" s="36"/>
      <c r="D406" s="212" t="s">
        <v>2860</v>
      </c>
      <c r="E406" s="34" t="s">
        <v>660</v>
      </c>
      <c r="F406" s="129"/>
      <c r="G406" s="129"/>
      <c r="H406" s="129"/>
      <c r="I406" s="129"/>
      <c r="J406" s="34" t="s">
        <v>859</v>
      </c>
      <c r="K406" s="34" t="str">
        <f>+K402</f>
        <v>Usado</v>
      </c>
      <c r="L406" s="34">
        <v>1</v>
      </c>
      <c r="M406" s="129"/>
      <c r="N406" s="129"/>
      <c r="O406" s="34" t="str">
        <f t="shared" si="201"/>
        <v>HABITACION 105</v>
      </c>
      <c r="P406" s="129"/>
      <c r="W406" s="196">
        <v>3500</v>
      </c>
      <c r="X406" s="197" t="e">
        <f t="shared" si="200"/>
        <v>#VALUE!</v>
      </c>
      <c r="Y406"/>
      <c r="Z406"/>
      <c r="AA406"/>
      <c r="AB406"/>
      <c r="AC406" s="66"/>
    </row>
    <row r="407" spans="2:29" s="35" customFormat="1">
      <c r="B407" s="38" t="s">
        <v>3708</v>
      </c>
      <c r="C407" s="36"/>
      <c r="D407" s="212" t="s">
        <v>2861</v>
      </c>
      <c r="E407" s="34" t="s">
        <v>1473</v>
      </c>
      <c r="F407" s="129"/>
      <c r="G407" s="129"/>
      <c r="H407" s="129"/>
      <c r="I407" s="129"/>
      <c r="J407" s="34" t="s">
        <v>388</v>
      </c>
      <c r="K407" s="34" t="str">
        <f>+K154</f>
        <v>NUEVO</v>
      </c>
      <c r="L407" s="34">
        <v>1</v>
      </c>
      <c r="M407" s="129"/>
      <c r="N407" s="129"/>
      <c r="O407" s="34" t="s">
        <v>1803</v>
      </c>
      <c r="P407" s="129"/>
      <c r="W407" s="196">
        <v>10000</v>
      </c>
      <c r="X407" s="197" t="e">
        <f>+W407*J407</f>
        <v>#VALUE!</v>
      </c>
      <c r="Y407"/>
      <c r="Z407"/>
      <c r="AA407"/>
      <c r="AB407"/>
      <c r="AC407" s="66"/>
    </row>
    <row r="408" spans="2:29" s="35" customFormat="1">
      <c r="B408" s="38" t="s">
        <v>3709</v>
      </c>
      <c r="C408" s="36"/>
      <c r="D408" s="212" t="s">
        <v>2862</v>
      </c>
      <c r="E408" s="34" t="s">
        <v>1474</v>
      </c>
      <c r="F408" s="129"/>
      <c r="G408" s="129"/>
      <c r="H408" s="129"/>
      <c r="I408" s="129"/>
      <c r="J408" s="34" t="s">
        <v>388</v>
      </c>
      <c r="K408" s="34" t="s">
        <v>595</v>
      </c>
      <c r="L408" s="34">
        <v>1</v>
      </c>
      <c r="M408" s="129"/>
      <c r="N408" s="129"/>
      <c r="O408" s="34" t="str">
        <f t="shared" si="201"/>
        <v>HABITACION 106</v>
      </c>
      <c r="P408" s="129"/>
      <c r="W408" s="196">
        <v>3000</v>
      </c>
      <c r="X408" s="197" t="e">
        <f t="shared" ref="X408:X414" si="202">+W408*J408</f>
        <v>#VALUE!</v>
      </c>
      <c r="Y408"/>
      <c r="Z408"/>
      <c r="AA408"/>
      <c r="AB408"/>
      <c r="AC408" s="66"/>
    </row>
    <row r="409" spans="2:29" s="35" customFormat="1">
      <c r="B409" s="38" t="s">
        <v>3710</v>
      </c>
      <c r="C409" s="36"/>
      <c r="D409" s="212" t="s">
        <v>2863</v>
      </c>
      <c r="E409" s="34" t="s">
        <v>1475</v>
      </c>
      <c r="F409" s="129"/>
      <c r="G409" s="129"/>
      <c r="H409" s="129"/>
      <c r="I409" s="129"/>
      <c r="J409" s="34" t="s">
        <v>388</v>
      </c>
      <c r="K409" s="34" t="str">
        <f>+K407</f>
        <v>NUEVO</v>
      </c>
      <c r="L409" s="34">
        <v>1</v>
      </c>
      <c r="M409" s="129"/>
      <c r="N409" s="129"/>
      <c r="O409" s="34" t="str">
        <f t="shared" si="201"/>
        <v>HABITACION 106</v>
      </c>
      <c r="P409" s="129"/>
      <c r="W409" s="196">
        <v>3500</v>
      </c>
      <c r="X409" s="197" t="e">
        <f t="shared" si="202"/>
        <v>#VALUE!</v>
      </c>
      <c r="Y409"/>
      <c r="Z409"/>
      <c r="AA409"/>
      <c r="AB409"/>
      <c r="AC409" s="66"/>
    </row>
    <row r="410" spans="2:29" s="35" customFormat="1">
      <c r="B410" s="38" t="s">
        <v>3711</v>
      </c>
      <c r="C410" s="36"/>
      <c r="D410" s="212" t="s">
        <v>2864</v>
      </c>
      <c r="E410" s="34" t="s">
        <v>1476</v>
      </c>
      <c r="F410" s="129"/>
      <c r="G410" s="129"/>
      <c r="H410" s="129"/>
      <c r="I410" s="129"/>
      <c r="J410" s="34" t="s">
        <v>388</v>
      </c>
      <c r="K410" s="34" t="str">
        <f>+K408</f>
        <v>Usado</v>
      </c>
      <c r="L410" s="34">
        <v>1</v>
      </c>
      <c r="M410" s="129"/>
      <c r="N410" s="129"/>
      <c r="O410" s="34" t="str">
        <f t="shared" si="201"/>
        <v>HABITACION 106</v>
      </c>
      <c r="P410" s="129"/>
      <c r="W410" s="196">
        <v>3500</v>
      </c>
      <c r="X410" s="197" t="e">
        <f t="shared" si="202"/>
        <v>#VALUE!</v>
      </c>
      <c r="Y410"/>
      <c r="Z410"/>
      <c r="AA410"/>
      <c r="AB410"/>
      <c r="AC410" s="66"/>
    </row>
    <row r="411" spans="2:29" s="35" customFormat="1">
      <c r="B411" s="38" t="s">
        <v>3712</v>
      </c>
      <c r="C411" s="36"/>
      <c r="D411" s="212" t="s">
        <v>2865</v>
      </c>
      <c r="E411" s="34" t="s">
        <v>1477</v>
      </c>
      <c r="F411" s="129"/>
      <c r="G411" s="129"/>
      <c r="H411" s="129"/>
      <c r="I411" s="129"/>
      <c r="J411" s="34" t="s">
        <v>388</v>
      </c>
      <c r="K411" s="34" t="str">
        <f>+K409</f>
        <v>NUEVO</v>
      </c>
      <c r="L411" s="34">
        <v>1</v>
      </c>
      <c r="M411" s="129"/>
      <c r="N411" s="129"/>
      <c r="O411" s="34" t="str">
        <f t="shared" si="201"/>
        <v>HABITACION 106</v>
      </c>
      <c r="P411" s="129"/>
      <c r="W411" s="196">
        <v>4000</v>
      </c>
      <c r="X411" s="197" t="e">
        <f t="shared" si="202"/>
        <v>#VALUE!</v>
      </c>
      <c r="Y411"/>
      <c r="Z411"/>
      <c r="AA411"/>
      <c r="AB411"/>
      <c r="AC411" s="66"/>
    </row>
    <row r="412" spans="2:29" s="35" customFormat="1">
      <c r="B412" s="38" t="s">
        <v>3713</v>
      </c>
      <c r="C412" s="36"/>
      <c r="D412" s="212" t="s">
        <v>2866</v>
      </c>
      <c r="E412" s="34" t="s">
        <v>1478</v>
      </c>
      <c r="F412" s="129"/>
      <c r="G412" s="129"/>
      <c r="H412" s="129"/>
      <c r="I412" s="129"/>
      <c r="J412" s="34" t="s">
        <v>388</v>
      </c>
      <c r="K412" s="34" t="str">
        <f>+K410</f>
        <v>Usado</v>
      </c>
      <c r="L412" s="34">
        <v>1</v>
      </c>
      <c r="M412" s="129"/>
      <c r="N412" s="129"/>
      <c r="O412" s="34" t="str">
        <f t="shared" si="201"/>
        <v>HABITACION 106</v>
      </c>
      <c r="P412" s="129"/>
      <c r="W412" s="196">
        <v>2500</v>
      </c>
      <c r="X412" s="197" t="e">
        <f t="shared" si="202"/>
        <v>#VALUE!</v>
      </c>
      <c r="Y412"/>
      <c r="Z412"/>
      <c r="AA412"/>
      <c r="AB412"/>
      <c r="AC412" s="66"/>
    </row>
    <row r="413" spans="2:29" s="35" customFormat="1">
      <c r="B413" s="38" t="s">
        <v>3714</v>
      </c>
      <c r="C413" s="36"/>
      <c r="D413" s="212" t="s">
        <v>2867</v>
      </c>
      <c r="E413" s="34" t="s">
        <v>1479</v>
      </c>
      <c r="F413" s="129"/>
      <c r="G413" s="129"/>
      <c r="H413" s="129"/>
      <c r="I413" s="129"/>
      <c r="J413" s="34" t="str">
        <f>+J409</f>
        <v>Blanco</v>
      </c>
      <c r="K413" s="34" t="str">
        <f>+K411</f>
        <v>NUEVO</v>
      </c>
      <c r="L413" s="34">
        <v>1</v>
      </c>
      <c r="M413" s="129"/>
      <c r="N413" s="129"/>
      <c r="O413" s="34" t="str">
        <f t="shared" si="201"/>
        <v>HABITACION 106</v>
      </c>
      <c r="P413" s="129"/>
      <c r="W413" s="196">
        <v>1500</v>
      </c>
      <c r="X413" s="197" t="e">
        <f t="shared" si="202"/>
        <v>#VALUE!</v>
      </c>
      <c r="Y413"/>
      <c r="Z413"/>
      <c r="AA413"/>
      <c r="AB413"/>
      <c r="AC413" s="66"/>
    </row>
    <row r="414" spans="2:29" s="35" customFormat="1">
      <c r="B414" s="38" t="s">
        <v>3715</v>
      </c>
      <c r="C414" s="36"/>
      <c r="D414" s="212" t="s">
        <v>2868</v>
      </c>
      <c r="E414" s="34" t="s">
        <v>660</v>
      </c>
      <c r="F414" s="129"/>
      <c r="G414" s="129"/>
      <c r="H414" s="129"/>
      <c r="I414" s="129"/>
      <c r="J414" s="34" t="s">
        <v>1253</v>
      </c>
      <c r="K414" s="34" t="str">
        <f>+K410</f>
        <v>Usado</v>
      </c>
      <c r="L414" s="34">
        <v>1</v>
      </c>
      <c r="M414" s="129"/>
      <c r="N414" s="129"/>
      <c r="O414" s="34" t="str">
        <f t="shared" si="201"/>
        <v>HABITACION 106</v>
      </c>
      <c r="P414" s="129"/>
      <c r="W414" s="196">
        <v>3500</v>
      </c>
      <c r="X414" s="197" t="e">
        <f t="shared" si="202"/>
        <v>#VALUE!</v>
      </c>
      <c r="Y414"/>
      <c r="Z414"/>
      <c r="AA414"/>
      <c r="AB414"/>
      <c r="AC414" s="66"/>
    </row>
    <row r="415" spans="2:29" s="35" customFormat="1">
      <c r="B415" s="38" t="s">
        <v>3716</v>
      </c>
      <c r="C415" s="36"/>
      <c r="D415" s="212" t="s">
        <v>2869</v>
      </c>
      <c r="E415" s="34" t="s">
        <v>1473</v>
      </c>
      <c r="F415" s="129"/>
      <c r="G415" s="129"/>
      <c r="H415" s="129"/>
      <c r="I415" s="129"/>
      <c r="J415" s="34" t="str">
        <f>+J409</f>
        <v>Blanco</v>
      </c>
      <c r="K415" s="34" t="str">
        <f>+K162</f>
        <v>NUEVO</v>
      </c>
      <c r="L415" s="34">
        <v>1</v>
      </c>
      <c r="M415" s="129"/>
      <c r="N415" s="129"/>
      <c r="O415" s="34" t="s">
        <v>2424</v>
      </c>
      <c r="P415" s="129"/>
      <c r="W415" s="196">
        <v>10000</v>
      </c>
      <c r="X415" s="197" t="e">
        <f>+W415*J415</f>
        <v>#VALUE!</v>
      </c>
      <c r="Y415"/>
      <c r="Z415"/>
      <c r="AA415"/>
      <c r="AB415"/>
      <c r="AC415" s="66"/>
    </row>
    <row r="416" spans="2:29" s="35" customFormat="1">
      <c r="B416" s="38" t="s">
        <v>3717</v>
      </c>
      <c r="C416" s="36"/>
      <c r="D416" s="212" t="s">
        <v>2870</v>
      </c>
      <c r="E416" s="34" t="s">
        <v>1474</v>
      </c>
      <c r="F416" s="129"/>
      <c r="G416" s="129"/>
      <c r="H416" s="129"/>
      <c r="I416" s="129"/>
      <c r="J416" s="34" t="s">
        <v>859</v>
      </c>
      <c r="K416" s="34" t="s">
        <v>595</v>
      </c>
      <c r="L416" s="34">
        <v>1</v>
      </c>
      <c r="M416" s="129"/>
      <c r="N416" s="129"/>
      <c r="O416" s="34" t="str">
        <f>+O415</f>
        <v>HABITACION 107</v>
      </c>
      <c r="P416" s="129"/>
      <c r="W416" s="196">
        <v>3000</v>
      </c>
      <c r="X416" s="197" t="e">
        <f t="shared" ref="X416:X422" si="203">+W416*J416</f>
        <v>#VALUE!</v>
      </c>
      <c r="Y416"/>
      <c r="Z416"/>
      <c r="AA416"/>
      <c r="AB416"/>
      <c r="AC416" s="66"/>
    </row>
    <row r="417" spans="2:29" s="35" customFormat="1">
      <c r="B417" s="38" t="s">
        <v>3718</v>
      </c>
      <c r="C417" s="36"/>
      <c r="D417" s="212" t="s">
        <v>2871</v>
      </c>
      <c r="E417" s="34" t="s">
        <v>1475</v>
      </c>
      <c r="F417" s="129"/>
      <c r="G417" s="129"/>
      <c r="H417" s="129"/>
      <c r="I417" s="129"/>
      <c r="J417" s="34" t="s">
        <v>859</v>
      </c>
      <c r="K417" s="34" t="str">
        <f>+K415</f>
        <v>NUEVO</v>
      </c>
      <c r="L417" s="34">
        <v>1</v>
      </c>
      <c r="M417" s="129"/>
      <c r="N417" s="129"/>
      <c r="O417" s="34" t="str">
        <f>+O415</f>
        <v>HABITACION 107</v>
      </c>
      <c r="P417" s="129"/>
      <c r="W417" s="196">
        <v>3500</v>
      </c>
      <c r="X417" s="197" t="e">
        <f t="shared" si="203"/>
        <v>#VALUE!</v>
      </c>
      <c r="Y417"/>
      <c r="Z417"/>
      <c r="AA417"/>
      <c r="AB417"/>
      <c r="AC417" s="66"/>
    </row>
    <row r="418" spans="2:29" s="35" customFormat="1">
      <c r="B418" s="38" t="s">
        <v>3719</v>
      </c>
      <c r="C418" s="36"/>
      <c r="D418" s="212" t="s">
        <v>2872</v>
      </c>
      <c r="E418" s="34" t="s">
        <v>1476</v>
      </c>
      <c r="F418" s="129"/>
      <c r="G418" s="129"/>
      <c r="H418" s="129"/>
      <c r="I418" s="129"/>
      <c r="J418" s="34" t="s">
        <v>388</v>
      </c>
      <c r="K418" s="34" t="str">
        <f>+K416</f>
        <v>Usado</v>
      </c>
      <c r="L418" s="34">
        <v>1</v>
      </c>
      <c r="M418" s="129"/>
      <c r="N418" s="129"/>
      <c r="O418" s="34" t="str">
        <f>+O417</f>
        <v>HABITACION 107</v>
      </c>
      <c r="P418" s="129"/>
      <c r="W418" s="196">
        <v>3500</v>
      </c>
      <c r="X418" s="197" t="e">
        <f t="shared" si="203"/>
        <v>#VALUE!</v>
      </c>
      <c r="Y418"/>
      <c r="Z418"/>
      <c r="AA418"/>
      <c r="AB418"/>
      <c r="AC418" s="66"/>
    </row>
    <row r="419" spans="2:29" s="35" customFormat="1">
      <c r="B419" s="38" t="s">
        <v>3720</v>
      </c>
      <c r="C419" s="36"/>
      <c r="D419" s="212" t="s">
        <v>2873</v>
      </c>
      <c r="E419" s="34" t="s">
        <v>1477</v>
      </c>
      <c r="F419" s="129"/>
      <c r="G419" s="129"/>
      <c r="H419" s="129"/>
      <c r="I419" s="129"/>
      <c r="J419" s="34" t="s">
        <v>388</v>
      </c>
      <c r="K419" s="34" t="str">
        <f>+K417</f>
        <v>NUEVO</v>
      </c>
      <c r="L419" s="34">
        <v>1</v>
      </c>
      <c r="M419" s="129"/>
      <c r="N419" s="129"/>
      <c r="O419" s="34" t="str">
        <f t="shared" ref="O419:O429" si="204">+O418</f>
        <v>HABITACION 107</v>
      </c>
      <c r="P419" s="129"/>
      <c r="W419" s="196">
        <v>4000</v>
      </c>
      <c r="X419" s="197" t="e">
        <f t="shared" si="203"/>
        <v>#VALUE!</v>
      </c>
      <c r="Y419"/>
      <c r="Z419"/>
      <c r="AA419"/>
      <c r="AB419"/>
      <c r="AC419" s="66"/>
    </row>
    <row r="420" spans="2:29" s="35" customFormat="1">
      <c r="B420" s="38" t="s">
        <v>3721</v>
      </c>
      <c r="C420" s="36"/>
      <c r="D420" s="212" t="s">
        <v>2874</v>
      </c>
      <c r="E420" s="34" t="s">
        <v>1478</v>
      </c>
      <c r="F420" s="129"/>
      <c r="G420" s="129"/>
      <c r="H420" s="129"/>
      <c r="I420" s="129"/>
      <c r="J420" s="34" t="s">
        <v>388</v>
      </c>
      <c r="K420" s="34" t="str">
        <f>+K418</f>
        <v>Usado</v>
      </c>
      <c r="L420" s="34">
        <v>1</v>
      </c>
      <c r="M420" s="129"/>
      <c r="N420" s="129"/>
      <c r="O420" s="34" t="str">
        <f t="shared" si="204"/>
        <v>HABITACION 107</v>
      </c>
      <c r="P420" s="129"/>
      <c r="W420" s="196">
        <v>2500</v>
      </c>
      <c r="X420" s="197" t="e">
        <f t="shared" si="203"/>
        <v>#VALUE!</v>
      </c>
      <c r="Y420"/>
      <c r="Z420"/>
      <c r="AA420"/>
      <c r="AB420"/>
      <c r="AC420" s="66"/>
    </row>
    <row r="421" spans="2:29" s="35" customFormat="1">
      <c r="B421" s="38" t="s">
        <v>3722</v>
      </c>
      <c r="C421" s="36"/>
      <c r="D421" s="212" t="s">
        <v>2875</v>
      </c>
      <c r="E421" s="34" t="s">
        <v>1479</v>
      </c>
      <c r="F421" s="129"/>
      <c r="G421" s="129"/>
      <c r="H421" s="129"/>
      <c r="I421" s="129"/>
      <c r="J421" s="34" t="s">
        <v>388</v>
      </c>
      <c r="K421" s="34" t="str">
        <f>+K419</f>
        <v>NUEVO</v>
      </c>
      <c r="L421" s="34">
        <v>1</v>
      </c>
      <c r="M421" s="129"/>
      <c r="N421" s="129"/>
      <c r="O421" s="34" t="str">
        <f t="shared" si="204"/>
        <v>HABITACION 107</v>
      </c>
      <c r="P421" s="129"/>
      <c r="W421" s="196">
        <v>1500</v>
      </c>
      <c r="X421" s="197" t="e">
        <f t="shared" si="203"/>
        <v>#VALUE!</v>
      </c>
      <c r="Y421"/>
      <c r="Z421"/>
      <c r="AA421"/>
      <c r="AB421"/>
      <c r="AC421" s="66"/>
    </row>
    <row r="422" spans="2:29" s="35" customFormat="1">
      <c r="B422" s="38" t="s">
        <v>3723</v>
      </c>
      <c r="C422" s="36"/>
      <c r="D422" s="212" t="s">
        <v>2876</v>
      </c>
      <c r="E422" s="34" t="s">
        <v>660</v>
      </c>
      <c r="F422" s="129"/>
      <c r="G422" s="129"/>
      <c r="H422" s="129"/>
      <c r="I422" s="129"/>
      <c r="J422" s="34" t="s">
        <v>388</v>
      </c>
      <c r="K422" s="34" t="str">
        <f>+K418</f>
        <v>Usado</v>
      </c>
      <c r="L422" s="34">
        <v>1</v>
      </c>
      <c r="M422" s="129"/>
      <c r="N422" s="129"/>
      <c r="O422" s="34" t="str">
        <f t="shared" si="204"/>
        <v>HABITACION 107</v>
      </c>
      <c r="P422" s="129"/>
      <c r="W422" s="196">
        <v>3500</v>
      </c>
      <c r="X422" s="197" t="e">
        <f t="shared" si="203"/>
        <v>#VALUE!</v>
      </c>
      <c r="Y422"/>
      <c r="Z422"/>
      <c r="AA422"/>
      <c r="AB422"/>
      <c r="AC422" s="66"/>
    </row>
    <row r="423" spans="2:29" s="35" customFormat="1">
      <c r="B423" s="38" t="s">
        <v>3724</v>
      </c>
      <c r="C423" s="36"/>
      <c r="D423" s="212" t="s">
        <v>2877</v>
      </c>
      <c r="E423" s="34" t="s">
        <v>1473</v>
      </c>
      <c r="F423" s="129"/>
      <c r="G423" s="129"/>
      <c r="H423" s="129"/>
      <c r="I423" s="129"/>
      <c r="J423" s="34" t="s">
        <v>388</v>
      </c>
      <c r="K423" s="34" t="str">
        <f>+K170</f>
        <v>NUEVO</v>
      </c>
      <c r="L423" s="34">
        <v>1</v>
      </c>
      <c r="M423" s="129"/>
      <c r="N423" s="129"/>
      <c r="O423" s="34" t="s">
        <v>2426</v>
      </c>
      <c r="P423" s="129"/>
      <c r="W423" s="196">
        <v>10000</v>
      </c>
      <c r="X423" s="197" t="e">
        <f>+W423*J423</f>
        <v>#VALUE!</v>
      </c>
      <c r="Y423"/>
      <c r="Z423"/>
      <c r="AA423"/>
      <c r="AB423"/>
      <c r="AC423" s="66"/>
    </row>
    <row r="424" spans="2:29" s="35" customFormat="1">
      <c r="B424" s="38" t="s">
        <v>3725</v>
      </c>
      <c r="C424" s="36"/>
      <c r="D424" s="212" t="s">
        <v>2878</v>
      </c>
      <c r="E424" s="34" t="s">
        <v>1474</v>
      </c>
      <c r="F424" s="129"/>
      <c r="G424" s="129"/>
      <c r="H424" s="129"/>
      <c r="I424" s="129"/>
      <c r="J424" s="34" t="str">
        <f>+J420</f>
        <v>Blanco</v>
      </c>
      <c r="K424" s="34" t="s">
        <v>595</v>
      </c>
      <c r="L424" s="34">
        <v>1</v>
      </c>
      <c r="M424" s="129"/>
      <c r="N424" s="129"/>
      <c r="O424" s="34" t="str">
        <f t="shared" si="204"/>
        <v>HABITACION 109</v>
      </c>
      <c r="P424" s="129"/>
      <c r="W424" s="196">
        <v>3000</v>
      </c>
      <c r="X424" s="197" t="e">
        <f t="shared" ref="X424:X430" si="205">+W424*J424</f>
        <v>#VALUE!</v>
      </c>
      <c r="Y424"/>
      <c r="Z424"/>
      <c r="AA424"/>
      <c r="AB424"/>
      <c r="AC424" s="66"/>
    </row>
    <row r="425" spans="2:29" s="35" customFormat="1">
      <c r="B425" s="38" t="s">
        <v>3726</v>
      </c>
      <c r="C425" s="36"/>
      <c r="D425" s="212" t="s">
        <v>2879</v>
      </c>
      <c r="E425" s="34" t="s">
        <v>1475</v>
      </c>
      <c r="F425" s="129"/>
      <c r="G425" s="129"/>
      <c r="H425" s="129"/>
      <c r="I425" s="129"/>
      <c r="J425" s="34" t="s">
        <v>1253</v>
      </c>
      <c r="K425" s="34" t="str">
        <f>+K423</f>
        <v>NUEVO</v>
      </c>
      <c r="L425" s="34">
        <v>1</v>
      </c>
      <c r="M425" s="129"/>
      <c r="N425" s="129"/>
      <c r="O425" s="34" t="str">
        <f t="shared" si="204"/>
        <v>HABITACION 109</v>
      </c>
      <c r="P425" s="129"/>
      <c r="W425" s="196">
        <v>3500</v>
      </c>
      <c r="X425" s="197" t="e">
        <f t="shared" si="205"/>
        <v>#VALUE!</v>
      </c>
      <c r="Y425"/>
      <c r="Z425"/>
      <c r="AA425"/>
      <c r="AB425"/>
      <c r="AC425" s="66"/>
    </row>
    <row r="426" spans="2:29" s="35" customFormat="1">
      <c r="B426" s="38" t="s">
        <v>3727</v>
      </c>
      <c r="C426" s="36"/>
      <c r="D426" s="212" t="s">
        <v>2880</v>
      </c>
      <c r="E426" s="34" t="s">
        <v>1476</v>
      </c>
      <c r="F426" s="129"/>
      <c r="G426" s="129"/>
      <c r="H426" s="129"/>
      <c r="I426" s="129"/>
      <c r="J426" s="34" t="str">
        <f>+J420</f>
        <v>Blanco</v>
      </c>
      <c r="K426" s="34" t="str">
        <f>+K424</f>
        <v>Usado</v>
      </c>
      <c r="L426" s="34">
        <v>1</v>
      </c>
      <c r="M426" s="129"/>
      <c r="N426" s="129"/>
      <c r="O426" s="34" t="str">
        <f t="shared" si="204"/>
        <v>HABITACION 109</v>
      </c>
      <c r="P426" s="129"/>
      <c r="W426" s="196">
        <v>3500</v>
      </c>
      <c r="X426" s="197" t="e">
        <f t="shared" si="205"/>
        <v>#VALUE!</v>
      </c>
      <c r="Y426"/>
      <c r="Z426"/>
      <c r="AA426"/>
      <c r="AB426"/>
      <c r="AC426" s="66"/>
    </row>
    <row r="427" spans="2:29" s="35" customFormat="1">
      <c r="B427" s="38" t="s">
        <v>3728</v>
      </c>
      <c r="C427" s="36"/>
      <c r="D427" s="212" t="s">
        <v>2881</v>
      </c>
      <c r="E427" s="34" t="s">
        <v>1477</v>
      </c>
      <c r="F427" s="129"/>
      <c r="G427" s="129"/>
      <c r="H427" s="129"/>
      <c r="I427" s="129"/>
      <c r="J427" s="34" t="s">
        <v>859</v>
      </c>
      <c r="K427" s="34" t="str">
        <f>+K425</f>
        <v>NUEVO</v>
      </c>
      <c r="L427" s="34">
        <v>1</v>
      </c>
      <c r="M427" s="129"/>
      <c r="N427" s="129"/>
      <c r="O427" s="34" t="str">
        <f t="shared" si="204"/>
        <v>HABITACION 109</v>
      </c>
      <c r="P427" s="129"/>
      <c r="W427" s="196">
        <v>4000</v>
      </c>
      <c r="X427" s="197" t="e">
        <f t="shared" si="205"/>
        <v>#VALUE!</v>
      </c>
      <c r="Y427"/>
      <c r="Z427"/>
      <c r="AA427"/>
      <c r="AB427"/>
      <c r="AC427" s="66"/>
    </row>
    <row r="428" spans="2:29" s="35" customFormat="1">
      <c r="B428" s="38" t="s">
        <v>3729</v>
      </c>
      <c r="C428" s="36"/>
      <c r="D428" s="212" t="s">
        <v>2882</v>
      </c>
      <c r="E428" s="34" t="s">
        <v>1478</v>
      </c>
      <c r="F428" s="129"/>
      <c r="G428" s="129"/>
      <c r="H428" s="129"/>
      <c r="I428" s="129"/>
      <c r="J428" s="34" t="s">
        <v>859</v>
      </c>
      <c r="K428" s="34" t="str">
        <f>+K426</f>
        <v>Usado</v>
      </c>
      <c r="L428" s="34">
        <v>1</v>
      </c>
      <c r="M428" s="129"/>
      <c r="N428" s="129"/>
      <c r="O428" s="34" t="str">
        <f t="shared" si="204"/>
        <v>HABITACION 109</v>
      </c>
      <c r="P428" s="129"/>
      <c r="W428" s="196">
        <v>2500</v>
      </c>
      <c r="X428" s="197" t="e">
        <f t="shared" si="205"/>
        <v>#VALUE!</v>
      </c>
      <c r="Y428"/>
      <c r="Z428"/>
      <c r="AA428"/>
      <c r="AB428"/>
      <c r="AC428" s="66"/>
    </row>
    <row r="429" spans="2:29" s="35" customFormat="1">
      <c r="B429" s="38" t="s">
        <v>3730</v>
      </c>
      <c r="C429" s="36"/>
      <c r="D429" s="212" t="s">
        <v>2883</v>
      </c>
      <c r="E429" s="34" t="s">
        <v>1479</v>
      </c>
      <c r="F429" s="129"/>
      <c r="G429" s="129"/>
      <c r="H429" s="129"/>
      <c r="I429" s="129"/>
      <c r="J429" s="34" t="s">
        <v>388</v>
      </c>
      <c r="K429" s="34" t="str">
        <f>+K427</f>
        <v>NUEVO</v>
      </c>
      <c r="L429" s="34">
        <v>1</v>
      </c>
      <c r="M429" s="129"/>
      <c r="N429" s="129"/>
      <c r="O429" s="34" t="str">
        <f t="shared" si="204"/>
        <v>HABITACION 109</v>
      </c>
      <c r="P429" s="129"/>
      <c r="W429" s="196">
        <v>1500</v>
      </c>
      <c r="X429" s="197" t="e">
        <f t="shared" si="205"/>
        <v>#VALUE!</v>
      </c>
      <c r="Y429"/>
      <c r="Z429"/>
      <c r="AA429"/>
      <c r="AB429"/>
      <c r="AC429" s="66"/>
    </row>
    <row r="430" spans="2:29" s="35" customFormat="1">
      <c r="B430" s="38" t="s">
        <v>3731</v>
      </c>
      <c r="C430" s="36"/>
      <c r="D430" s="212" t="s">
        <v>2884</v>
      </c>
      <c r="E430" s="34" t="s">
        <v>660</v>
      </c>
      <c r="F430" s="129"/>
      <c r="G430" s="129"/>
      <c r="H430" s="129"/>
      <c r="I430" s="129"/>
      <c r="J430" s="34" t="s">
        <v>388</v>
      </c>
      <c r="K430" s="34" t="str">
        <f>+K426</f>
        <v>Usado</v>
      </c>
      <c r="L430" s="34">
        <v>1</v>
      </c>
      <c r="M430" s="129"/>
      <c r="N430" s="129"/>
      <c r="O430" s="34" t="s">
        <v>2427</v>
      </c>
      <c r="P430" s="129"/>
      <c r="W430" s="196">
        <v>3500</v>
      </c>
      <c r="X430" s="197" t="e">
        <f t="shared" si="205"/>
        <v>#VALUE!</v>
      </c>
      <c r="Y430"/>
      <c r="Z430"/>
      <c r="AA430"/>
      <c r="AB430"/>
      <c r="AC430" s="66"/>
    </row>
    <row r="431" spans="2:29" s="35" customFormat="1">
      <c r="B431" s="38" t="s">
        <v>3732</v>
      </c>
      <c r="C431" s="36"/>
      <c r="D431" s="212" t="s">
        <v>2885</v>
      </c>
      <c r="E431" s="34" t="s">
        <v>1473</v>
      </c>
      <c r="F431" s="129"/>
      <c r="G431" s="129"/>
      <c r="H431" s="129"/>
      <c r="I431" s="129"/>
      <c r="J431" s="34" t="s">
        <v>388</v>
      </c>
      <c r="K431" s="34" t="str">
        <f>+K178</f>
        <v>NUEVO</v>
      </c>
      <c r="L431" s="34">
        <v>1</v>
      </c>
      <c r="M431" s="129"/>
      <c r="N431" s="129"/>
      <c r="O431" s="34" t="s">
        <v>2427</v>
      </c>
      <c r="P431" s="129"/>
      <c r="W431" s="196">
        <v>10000</v>
      </c>
      <c r="X431" s="197" t="e">
        <f>+W431*J431</f>
        <v>#VALUE!</v>
      </c>
      <c r="Y431"/>
      <c r="Z431"/>
      <c r="AA431"/>
      <c r="AB431"/>
      <c r="AC431" s="66"/>
    </row>
    <row r="432" spans="2:29" s="35" customFormat="1">
      <c r="B432" s="38" t="s">
        <v>3733</v>
      </c>
      <c r="C432" s="36"/>
      <c r="D432" s="212" t="s">
        <v>2886</v>
      </c>
      <c r="E432" s="34" t="s">
        <v>1474</v>
      </c>
      <c r="F432" s="129"/>
      <c r="G432" s="129"/>
      <c r="H432" s="129"/>
      <c r="I432" s="129"/>
      <c r="J432" s="34" t="s">
        <v>388</v>
      </c>
      <c r="K432" s="34" t="s">
        <v>595</v>
      </c>
      <c r="L432" s="34">
        <v>1</v>
      </c>
      <c r="M432" s="129"/>
      <c r="N432" s="129"/>
      <c r="O432" s="34" t="str">
        <f>+O431</f>
        <v>HABITACION 110</v>
      </c>
      <c r="P432" s="129"/>
      <c r="W432" s="196">
        <v>3000</v>
      </c>
      <c r="X432" s="197" t="e">
        <f t="shared" ref="X432:X438" si="206">+W432*J432</f>
        <v>#VALUE!</v>
      </c>
      <c r="Y432"/>
      <c r="Z432"/>
      <c r="AA432"/>
      <c r="AB432"/>
      <c r="AC432" s="66"/>
    </row>
    <row r="433" spans="2:29" s="35" customFormat="1">
      <c r="B433" s="38" t="s">
        <v>3734</v>
      </c>
      <c r="C433" s="36"/>
      <c r="D433" s="212" t="s">
        <v>2887</v>
      </c>
      <c r="E433" s="34" t="s">
        <v>1475</v>
      </c>
      <c r="F433" s="129"/>
      <c r="G433" s="129"/>
      <c r="H433" s="129"/>
      <c r="I433" s="129"/>
      <c r="J433" s="34" t="s">
        <v>388</v>
      </c>
      <c r="K433" s="34" t="str">
        <f>+K431</f>
        <v>NUEVO</v>
      </c>
      <c r="L433" s="34">
        <v>1</v>
      </c>
      <c r="M433" s="129"/>
      <c r="N433" s="129"/>
      <c r="O433" s="34" t="str">
        <f>+O431</f>
        <v>HABITACION 110</v>
      </c>
      <c r="P433" s="129"/>
      <c r="W433" s="196">
        <v>3500</v>
      </c>
      <c r="X433" s="197" t="e">
        <f t="shared" si="206"/>
        <v>#VALUE!</v>
      </c>
      <c r="Y433"/>
      <c r="Z433"/>
      <c r="AA433"/>
      <c r="AB433"/>
      <c r="AC433" s="66"/>
    </row>
    <row r="434" spans="2:29" s="35" customFormat="1">
      <c r="B434" s="38" t="s">
        <v>3735</v>
      </c>
      <c r="C434" s="36"/>
      <c r="D434" s="212" t="s">
        <v>2888</v>
      </c>
      <c r="E434" s="34" t="s">
        <v>1476</v>
      </c>
      <c r="F434" s="129"/>
      <c r="G434" s="129"/>
      <c r="H434" s="129"/>
      <c r="I434" s="129"/>
      <c r="J434" s="34" t="s">
        <v>388</v>
      </c>
      <c r="K434" s="34" t="str">
        <f>+K432</f>
        <v>Usado</v>
      </c>
      <c r="L434" s="34">
        <v>1</v>
      </c>
      <c r="M434" s="129"/>
      <c r="N434" s="129"/>
      <c r="O434" s="34" t="str">
        <f>+O433</f>
        <v>HABITACION 110</v>
      </c>
      <c r="P434" s="129"/>
      <c r="W434" s="196">
        <v>3500</v>
      </c>
      <c r="X434" s="197" t="e">
        <f t="shared" si="206"/>
        <v>#VALUE!</v>
      </c>
      <c r="Y434"/>
      <c r="Z434"/>
      <c r="AA434"/>
      <c r="AB434"/>
      <c r="AC434" s="66"/>
    </row>
    <row r="435" spans="2:29" s="35" customFormat="1">
      <c r="B435" s="38" t="s">
        <v>3736</v>
      </c>
      <c r="C435" s="36"/>
      <c r="D435" s="212" t="s">
        <v>2889</v>
      </c>
      <c r="E435" s="34" t="s">
        <v>1477</v>
      </c>
      <c r="F435" s="129"/>
      <c r="G435" s="129"/>
      <c r="H435" s="129"/>
      <c r="I435" s="129"/>
      <c r="J435" s="34" t="str">
        <f>+J431</f>
        <v>Blanco</v>
      </c>
      <c r="K435" s="34" t="str">
        <f>+K433</f>
        <v>NUEVO</v>
      </c>
      <c r="L435" s="34">
        <v>1</v>
      </c>
      <c r="M435" s="129"/>
      <c r="N435" s="129"/>
      <c r="O435" s="34" t="str">
        <f t="shared" ref="O435:O446" si="207">+O434</f>
        <v>HABITACION 110</v>
      </c>
      <c r="P435" s="129"/>
      <c r="W435" s="196">
        <v>4000</v>
      </c>
      <c r="X435" s="197" t="e">
        <f t="shared" si="206"/>
        <v>#VALUE!</v>
      </c>
      <c r="Y435"/>
      <c r="Z435"/>
      <c r="AA435"/>
      <c r="AB435"/>
      <c r="AC435" s="66"/>
    </row>
    <row r="436" spans="2:29" s="35" customFormat="1">
      <c r="B436" s="38" t="s">
        <v>3737</v>
      </c>
      <c r="C436" s="36"/>
      <c r="D436" s="212" t="s">
        <v>2890</v>
      </c>
      <c r="E436" s="34" t="s">
        <v>1478</v>
      </c>
      <c r="F436" s="129"/>
      <c r="G436" s="129"/>
      <c r="H436" s="129"/>
      <c r="I436" s="129"/>
      <c r="J436" s="34" t="s">
        <v>1253</v>
      </c>
      <c r="K436" s="34" t="str">
        <f>+K434</f>
        <v>Usado</v>
      </c>
      <c r="L436" s="34">
        <v>1</v>
      </c>
      <c r="M436" s="129"/>
      <c r="N436" s="129"/>
      <c r="O436" s="34" t="str">
        <f t="shared" si="207"/>
        <v>HABITACION 110</v>
      </c>
      <c r="P436" s="129"/>
      <c r="W436" s="196">
        <v>2500</v>
      </c>
      <c r="X436" s="197" t="e">
        <f t="shared" si="206"/>
        <v>#VALUE!</v>
      </c>
      <c r="Y436"/>
      <c r="Z436"/>
      <c r="AA436"/>
      <c r="AB436"/>
      <c r="AC436" s="66"/>
    </row>
    <row r="437" spans="2:29" s="35" customFormat="1">
      <c r="B437" s="38" t="s">
        <v>3738</v>
      </c>
      <c r="C437" s="36"/>
      <c r="D437" s="212" t="s">
        <v>2891</v>
      </c>
      <c r="E437" s="34" t="s">
        <v>1479</v>
      </c>
      <c r="F437" s="129"/>
      <c r="G437" s="129"/>
      <c r="H437" s="129"/>
      <c r="I437" s="129"/>
      <c r="J437" s="34" t="str">
        <f>+J431</f>
        <v>Blanco</v>
      </c>
      <c r="K437" s="34" t="str">
        <f>+K435</f>
        <v>NUEVO</v>
      </c>
      <c r="L437" s="34">
        <v>1</v>
      </c>
      <c r="M437" s="129"/>
      <c r="N437" s="129"/>
      <c r="O437" s="34" t="str">
        <f t="shared" si="207"/>
        <v>HABITACION 110</v>
      </c>
      <c r="P437" s="129"/>
      <c r="W437" s="196">
        <v>1500</v>
      </c>
      <c r="X437" s="197" t="e">
        <f t="shared" si="206"/>
        <v>#VALUE!</v>
      </c>
      <c r="Y437"/>
      <c r="Z437"/>
      <c r="AA437"/>
      <c r="AB437"/>
      <c r="AC437" s="66"/>
    </row>
    <row r="438" spans="2:29" s="35" customFormat="1">
      <c r="B438" s="38" t="s">
        <v>3739</v>
      </c>
      <c r="C438" s="36"/>
      <c r="D438" s="212" t="s">
        <v>2892</v>
      </c>
      <c r="E438" s="34" t="s">
        <v>660</v>
      </c>
      <c r="F438" s="129"/>
      <c r="G438" s="129"/>
      <c r="H438" s="129"/>
      <c r="I438" s="129"/>
      <c r="J438" s="34" t="s">
        <v>859</v>
      </c>
      <c r="K438" s="34" t="str">
        <f>+K434</f>
        <v>Usado</v>
      </c>
      <c r="L438" s="34">
        <v>1</v>
      </c>
      <c r="M438" s="129"/>
      <c r="N438" s="129"/>
      <c r="O438" s="34" t="str">
        <f t="shared" si="207"/>
        <v>HABITACION 110</v>
      </c>
      <c r="P438" s="129"/>
      <c r="W438" s="196">
        <v>3500</v>
      </c>
      <c r="X438" s="197" t="e">
        <f t="shared" si="206"/>
        <v>#VALUE!</v>
      </c>
      <c r="Y438"/>
      <c r="Z438"/>
      <c r="AA438"/>
      <c r="AB438"/>
      <c r="AC438" s="66"/>
    </row>
    <row r="439" spans="2:29" s="35" customFormat="1">
      <c r="B439" s="38" t="s">
        <v>3740</v>
      </c>
      <c r="C439" s="36"/>
      <c r="D439" s="212" t="s">
        <v>2893</v>
      </c>
      <c r="E439" s="34" t="s">
        <v>1473</v>
      </c>
      <c r="F439" s="129"/>
      <c r="G439" s="129"/>
      <c r="H439" s="129"/>
      <c r="I439" s="129"/>
      <c r="J439" s="34" t="s">
        <v>859</v>
      </c>
      <c r="K439" s="34" t="str">
        <f>+K186</f>
        <v>NUEVO</v>
      </c>
      <c r="L439" s="34">
        <v>1</v>
      </c>
      <c r="M439" s="129"/>
      <c r="N439" s="129"/>
      <c r="O439" s="34" t="s">
        <v>2428</v>
      </c>
      <c r="P439" s="129"/>
      <c r="W439" s="196">
        <v>10000</v>
      </c>
      <c r="X439" s="197" t="e">
        <f>+W439*J439</f>
        <v>#VALUE!</v>
      </c>
      <c r="Y439"/>
      <c r="Z439"/>
      <c r="AA439"/>
      <c r="AB439"/>
      <c r="AC439" s="66"/>
    </row>
    <row r="440" spans="2:29" s="35" customFormat="1">
      <c r="B440" s="38" t="s">
        <v>3741</v>
      </c>
      <c r="C440" s="36"/>
      <c r="D440" s="212" t="s">
        <v>2894</v>
      </c>
      <c r="E440" s="34" t="s">
        <v>1474</v>
      </c>
      <c r="F440" s="129"/>
      <c r="G440" s="129"/>
      <c r="H440" s="129"/>
      <c r="I440" s="129"/>
      <c r="J440" s="34" t="s">
        <v>388</v>
      </c>
      <c r="K440" s="34" t="s">
        <v>595</v>
      </c>
      <c r="L440" s="34">
        <v>1</v>
      </c>
      <c r="M440" s="129"/>
      <c r="N440" s="129"/>
      <c r="O440" s="34" t="str">
        <f t="shared" si="207"/>
        <v>HABITACION 111</v>
      </c>
      <c r="P440" s="129"/>
      <c r="W440" s="196">
        <v>3000</v>
      </c>
      <c r="X440" s="197" t="e">
        <f t="shared" ref="X440:X446" si="208">+W440*J440</f>
        <v>#VALUE!</v>
      </c>
      <c r="Y440"/>
      <c r="Z440"/>
      <c r="AA440"/>
      <c r="AB440"/>
      <c r="AC440" s="66"/>
    </row>
    <row r="441" spans="2:29" s="35" customFormat="1">
      <c r="B441" s="38" t="s">
        <v>3742</v>
      </c>
      <c r="C441" s="36"/>
      <c r="D441" s="212" t="s">
        <v>2895</v>
      </c>
      <c r="E441" s="34" t="s">
        <v>1475</v>
      </c>
      <c r="F441" s="129"/>
      <c r="G441" s="129"/>
      <c r="H441" s="129"/>
      <c r="I441" s="129"/>
      <c r="J441" s="34" t="s">
        <v>388</v>
      </c>
      <c r="K441" s="34" t="str">
        <f>+K439</f>
        <v>NUEVO</v>
      </c>
      <c r="L441" s="34">
        <v>1</v>
      </c>
      <c r="M441" s="129"/>
      <c r="N441" s="129"/>
      <c r="O441" s="34" t="str">
        <f t="shared" si="207"/>
        <v>HABITACION 111</v>
      </c>
      <c r="P441" s="129"/>
      <c r="W441" s="196">
        <v>3500</v>
      </c>
      <c r="X441" s="197" t="e">
        <f t="shared" si="208"/>
        <v>#VALUE!</v>
      </c>
      <c r="Y441"/>
      <c r="Z441"/>
      <c r="AA441"/>
      <c r="AB441"/>
      <c r="AC441" s="66"/>
    </row>
    <row r="442" spans="2:29" s="35" customFormat="1">
      <c r="B442" s="38" t="s">
        <v>3743</v>
      </c>
      <c r="C442" s="36"/>
      <c r="D442" s="212" t="s">
        <v>2896</v>
      </c>
      <c r="E442" s="34" t="s">
        <v>1476</v>
      </c>
      <c r="F442" s="129"/>
      <c r="G442" s="129"/>
      <c r="H442" s="129"/>
      <c r="I442" s="129"/>
      <c r="J442" s="34" t="s">
        <v>388</v>
      </c>
      <c r="K442" s="34" t="str">
        <f>+K440</f>
        <v>Usado</v>
      </c>
      <c r="L442" s="34">
        <v>1</v>
      </c>
      <c r="M442" s="129"/>
      <c r="N442" s="129"/>
      <c r="O442" s="34" t="str">
        <f t="shared" si="207"/>
        <v>HABITACION 111</v>
      </c>
      <c r="P442" s="129"/>
      <c r="W442" s="196">
        <v>3500</v>
      </c>
      <c r="X442" s="197" t="e">
        <f t="shared" si="208"/>
        <v>#VALUE!</v>
      </c>
      <c r="Y442"/>
      <c r="Z442"/>
      <c r="AA442"/>
      <c r="AB442"/>
      <c r="AC442" s="66"/>
    </row>
    <row r="443" spans="2:29" s="35" customFormat="1">
      <c r="B443" s="38" t="s">
        <v>3744</v>
      </c>
      <c r="C443" s="36"/>
      <c r="D443" s="212" t="s">
        <v>2897</v>
      </c>
      <c r="E443" s="34" t="s">
        <v>1477</v>
      </c>
      <c r="F443" s="129"/>
      <c r="G443" s="129"/>
      <c r="H443" s="129"/>
      <c r="I443" s="129"/>
      <c r="J443" s="34" t="s">
        <v>388</v>
      </c>
      <c r="K443" s="34" t="str">
        <f>+K441</f>
        <v>NUEVO</v>
      </c>
      <c r="L443" s="34">
        <v>1</v>
      </c>
      <c r="M443" s="129"/>
      <c r="N443" s="129"/>
      <c r="O443" s="34" t="str">
        <f t="shared" si="207"/>
        <v>HABITACION 111</v>
      </c>
      <c r="P443" s="129"/>
      <c r="W443" s="196">
        <v>4000</v>
      </c>
      <c r="X443" s="197" t="e">
        <f t="shared" si="208"/>
        <v>#VALUE!</v>
      </c>
      <c r="Y443"/>
      <c r="Z443"/>
      <c r="AA443"/>
      <c r="AB443"/>
      <c r="AC443" s="66"/>
    </row>
    <row r="444" spans="2:29" s="35" customFormat="1">
      <c r="B444" s="38" t="s">
        <v>3745</v>
      </c>
      <c r="C444" s="36"/>
      <c r="D444" s="212" t="s">
        <v>2898</v>
      </c>
      <c r="E444" s="34" t="s">
        <v>1478</v>
      </c>
      <c r="F444" s="129"/>
      <c r="G444" s="129"/>
      <c r="H444" s="129"/>
      <c r="I444" s="129"/>
      <c r="J444" s="34" t="s">
        <v>388</v>
      </c>
      <c r="K444" s="34" t="str">
        <f>+K442</f>
        <v>Usado</v>
      </c>
      <c r="L444" s="34">
        <v>1</v>
      </c>
      <c r="M444" s="129"/>
      <c r="N444" s="129"/>
      <c r="O444" s="34" t="str">
        <f t="shared" si="207"/>
        <v>HABITACION 111</v>
      </c>
      <c r="P444" s="129"/>
      <c r="W444" s="196">
        <v>2500</v>
      </c>
      <c r="X444" s="197" t="e">
        <f t="shared" si="208"/>
        <v>#VALUE!</v>
      </c>
      <c r="Y444"/>
      <c r="Z444"/>
      <c r="AA444"/>
      <c r="AB444"/>
      <c r="AC444" s="66"/>
    </row>
    <row r="445" spans="2:29" s="35" customFormat="1">
      <c r="B445" s="38" t="s">
        <v>3746</v>
      </c>
      <c r="C445" s="36"/>
      <c r="D445" s="212" t="s">
        <v>2899</v>
      </c>
      <c r="E445" s="34" t="s">
        <v>1479</v>
      </c>
      <c r="F445" s="129"/>
      <c r="G445" s="129"/>
      <c r="H445" s="129"/>
      <c r="I445" s="129"/>
      <c r="J445" s="34" t="s">
        <v>388</v>
      </c>
      <c r="K445" s="34" t="str">
        <f>+K443</f>
        <v>NUEVO</v>
      </c>
      <c r="L445" s="34">
        <v>1</v>
      </c>
      <c r="M445" s="129"/>
      <c r="N445" s="129"/>
      <c r="O445" s="34" t="str">
        <f t="shared" si="207"/>
        <v>HABITACION 111</v>
      </c>
      <c r="P445" s="129"/>
      <c r="W445" s="196">
        <v>1500</v>
      </c>
      <c r="X445" s="197" t="e">
        <f t="shared" si="208"/>
        <v>#VALUE!</v>
      </c>
      <c r="Y445"/>
      <c r="Z445"/>
      <c r="AA445"/>
      <c r="AB445"/>
      <c r="AC445" s="66"/>
    </row>
    <row r="446" spans="2:29" s="35" customFormat="1">
      <c r="B446" s="38" t="s">
        <v>3747</v>
      </c>
      <c r="C446" s="36"/>
      <c r="D446" s="212" t="s">
        <v>2900</v>
      </c>
      <c r="E446" s="34" t="s">
        <v>660</v>
      </c>
      <c r="F446" s="129"/>
      <c r="G446" s="129"/>
      <c r="H446" s="129"/>
      <c r="I446" s="129"/>
      <c r="J446" s="34" t="str">
        <f>+J442</f>
        <v>Blanco</v>
      </c>
      <c r="K446" s="34" t="str">
        <f>+K442</f>
        <v>Usado</v>
      </c>
      <c r="L446" s="34">
        <v>1</v>
      </c>
      <c r="M446" s="129"/>
      <c r="N446" s="129"/>
      <c r="O446" s="34" t="str">
        <f t="shared" si="207"/>
        <v>HABITACION 111</v>
      </c>
      <c r="P446" s="129"/>
      <c r="W446" s="196">
        <v>3500</v>
      </c>
      <c r="X446" s="197" t="e">
        <f t="shared" si="208"/>
        <v>#VALUE!</v>
      </c>
      <c r="Y446"/>
      <c r="Z446"/>
      <c r="AA446"/>
      <c r="AB446"/>
      <c r="AC446" s="66"/>
    </row>
    <row r="447" spans="2:29" s="35" customFormat="1">
      <c r="B447" s="38" t="s">
        <v>3748</v>
      </c>
      <c r="C447" s="36"/>
      <c r="D447" s="212" t="s">
        <v>2901</v>
      </c>
      <c r="E447" s="34" t="s">
        <v>1473</v>
      </c>
      <c r="F447" s="129"/>
      <c r="G447" s="129"/>
      <c r="H447" s="129"/>
      <c r="I447" s="129"/>
      <c r="J447" s="34" t="s">
        <v>1253</v>
      </c>
      <c r="K447" s="34" t="str">
        <f>+K194</f>
        <v>NUEVO</v>
      </c>
      <c r="L447" s="34">
        <v>1</v>
      </c>
      <c r="M447" s="129"/>
      <c r="N447" s="129"/>
      <c r="O447" s="34" t="s">
        <v>2429</v>
      </c>
      <c r="P447" s="129"/>
      <c r="W447" s="196">
        <v>10000</v>
      </c>
      <c r="X447" s="197" t="e">
        <f>+W447*J447</f>
        <v>#VALUE!</v>
      </c>
      <c r="Y447"/>
      <c r="Z447"/>
      <c r="AA447"/>
      <c r="AB447"/>
      <c r="AC447" s="66"/>
    </row>
    <row r="448" spans="2:29" s="35" customFormat="1">
      <c r="B448" s="38" t="s">
        <v>3749</v>
      </c>
      <c r="C448" s="36"/>
      <c r="D448" s="212" t="s">
        <v>2902</v>
      </c>
      <c r="E448" s="34" t="s">
        <v>1474</v>
      </c>
      <c r="F448" s="129"/>
      <c r="G448" s="129"/>
      <c r="H448" s="129"/>
      <c r="I448" s="129"/>
      <c r="J448" s="34" t="str">
        <f>+J442</f>
        <v>Blanco</v>
      </c>
      <c r="K448" s="34" t="s">
        <v>595</v>
      </c>
      <c r="L448" s="34">
        <v>1</v>
      </c>
      <c r="M448" s="129"/>
      <c r="N448" s="129"/>
      <c r="O448" s="34" t="str">
        <f>+O447</f>
        <v>HABITACION 112</v>
      </c>
      <c r="P448" s="129"/>
      <c r="W448" s="196">
        <v>3000</v>
      </c>
      <c r="X448" s="197" t="e">
        <f t="shared" ref="X448:X454" si="209">+W448*J448</f>
        <v>#VALUE!</v>
      </c>
      <c r="Y448"/>
      <c r="Z448"/>
      <c r="AA448"/>
      <c r="AB448"/>
      <c r="AC448" s="66"/>
    </row>
    <row r="449" spans="2:29" s="35" customFormat="1">
      <c r="B449" s="38" t="s">
        <v>3750</v>
      </c>
      <c r="C449" s="36"/>
      <c r="D449" s="212" t="s">
        <v>2903</v>
      </c>
      <c r="E449" s="34" t="s">
        <v>1475</v>
      </c>
      <c r="F449" s="129"/>
      <c r="G449" s="129"/>
      <c r="H449" s="129"/>
      <c r="I449" s="129"/>
      <c r="J449" s="34" t="s">
        <v>859</v>
      </c>
      <c r="K449" s="34" t="str">
        <f>+K447</f>
        <v>NUEVO</v>
      </c>
      <c r="L449" s="34">
        <v>1</v>
      </c>
      <c r="M449" s="129"/>
      <c r="N449" s="129"/>
      <c r="O449" s="34" t="str">
        <f>+O447</f>
        <v>HABITACION 112</v>
      </c>
      <c r="P449" s="129"/>
      <c r="W449" s="196">
        <v>3500</v>
      </c>
      <c r="X449" s="197" t="e">
        <f t="shared" si="209"/>
        <v>#VALUE!</v>
      </c>
      <c r="Y449"/>
      <c r="Z449"/>
      <c r="AA449"/>
      <c r="AB449"/>
      <c r="AC449" s="66"/>
    </row>
    <row r="450" spans="2:29" s="35" customFormat="1">
      <c r="B450" s="38" t="s">
        <v>3751</v>
      </c>
      <c r="C450" s="36"/>
      <c r="D450" s="212" t="s">
        <v>2904</v>
      </c>
      <c r="E450" s="34" t="s">
        <v>1476</v>
      </c>
      <c r="F450" s="129"/>
      <c r="G450" s="129"/>
      <c r="H450" s="129"/>
      <c r="I450" s="129"/>
      <c r="J450" s="34" t="s">
        <v>859</v>
      </c>
      <c r="K450" s="34" t="str">
        <f>+K448</f>
        <v>Usado</v>
      </c>
      <c r="L450" s="34">
        <v>1</v>
      </c>
      <c r="M450" s="129"/>
      <c r="N450" s="129"/>
      <c r="O450" s="34" t="str">
        <f>+O449</f>
        <v>HABITACION 112</v>
      </c>
      <c r="P450" s="129"/>
      <c r="W450" s="196">
        <v>3500</v>
      </c>
      <c r="X450" s="197" t="e">
        <f t="shared" si="209"/>
        <v>#VALUE!</v>
      </c>
      <c r="Y450"/>
      <c r="Z450"/>
      <c r="AA450"/>
      <c r="AB450"/>
      <c r="AC450" s="66"/>
    </row>
    <row r="451" spans="2:29" s="35" customFormat="1">
      <c r="B451" s="38" t="s">
        <v>3752</v>
      </c>
      <c r="C451" s="36"/>
      <c r="D451" s="212" t="s">
        <v>2905</v>
      </c>
      <c r="E451" s="34" t="s">
        <v>1477</v>
      </c>
      <c r="F451" s="129"/>
      <c r="G451" s="129"/>
      <c r="H451" s="129"/>
      <c r="I451" s="129"/>
      <c r="J451" s="34" t="s">
        <v>388</v>
      </c>
      <c r="K451" s="34" t="str">
        <f>+K449</f>
        <v>NUEVO</v>
      </c>
      <c r="L451" s="34">
        <v>1</v>
      </c>
      <c r="M451" s="129"/>
      <c r="N451" s="129"/>
      <c r="O451" s="34" t="str">
        <f t="shared" ref="O451:O462" si="210">+O450</f>
        <v>HABITACION 112</v>
      </c>
      <c r="P451" s="129"/>
      <c r="W451" s="196">
        <v>4000</v>
      </c>
      <c r="X451" s="197" t="e">
        <f t="shared" si="209"/>
        <v>#VALUE!</v>
      </c>
      <c r="Y451"/>
      <c r="Z451"/>
      <c r="AA451"/>
      <c r="AB451"/>
      <c r="AC451" s="66"/>
    </row>
    <row r="452" spans="2:29" s="35" customFormat="1">
      <c r="B452" s="38" t="s">
        <v>3753</v>
      </c>
      <c r="C452" s="36"/>
      <c r="D452" s="212" t="s">
        <v>2906</v>
      </c>
      <c r="E452" s="34" t="s">
        <v>1478</v>
      </c>
      <c r="F452" s="129"/>
      <c r="G452" s="129"/>
      <c r="H452" s="129"/>
      <c r="I452" s="129"/>
      <c r="J452" s="34" t="s">
        <v>388</v>
      </c>
      <c r="K452" s="34" t="str">
        <f>+K450</f>
        <v>Usado</v>
      </c>
      <c r="L452" s="34">
        <v>1</v>
      </c>
      <c r="M452" s="129"/>
      <c r="N452" s="129"/>
      <c r="O452" s="34" t="str">
        <f t="shared" si="210"/>
        <v>HABITACION 112</v>
      </c>
      <c r="P452" s="129"/>
      <c r="W452" s="196">
        <v>2500</v>
      </c>
      <c r="X452" s="197" t="e">
        <f t="shared" si="209"/>
        <v>#VALUE!</v>
      </c>
      <c r="Y452"/>
      <c r="Z452"/>
      <c r="AA452"/>
      <c r="AB452"/>
      <c r="AC452" s="66"/>
    </row>
    <row r="453" spans="2:29" s="35" customFormat="1">
      <c r="B453" s="38" t="s">
        <v>3754</v>
      </c>
      <c r="C453" s="36"/>
      <c r="D453" s="212" t="s">
        <v>2907</v>
      </c>
      <c r="E453" s="34" t="s">
        <v>1479</v>
      </c>
      <c r="F453" s="129"/>
      <c r="G453" s="129"/>
      <c r="H453" s="129"/>
      <c r="I453" s="129"/>
      <c r="J453" s="34" t="s">
        <v>388</v>
      </c>
      <c r="K453" s="34" t="str">
        <f>+K451</f>
        <v>NUEVO</v>
      </c>
      <c r="L453" s="34">
        <v>1</v>
      </c>
      <c r="M453" s="129"/>
      <c r="N453" s="129"/>
      <c r="O453" s="34" t="str">
        <f t="shared" si="210"/>
        <v>HABITACION 112</v>
      </c>
      <c r="P453" s="129"/>
      <c r="W453" s="196">
        <v>1500</v>
      </c>
      <c r="X453" s="197" t="e">
        <f t="shared" si="209"/>
        <v>#VALUE!</v>
      </c>
      <c r="Y453"/>
      <c r="Z453"/>
      <c r="AA453"/>
      <c r="AB453"/>
      <c r="AC453" s="66"/>
    </row>
    <row r="454" spans="2:29" s="35" customFormat="1">
      <c r="B454" s="38" t="s">
        <v>3755</v>
      </c>
      <c r="C454" s="36"/>
      <c r="D454" s="212" t="s">
        <v>2908</v>
      </c>
      <c r="E454" s="34" t="s">
        <v>660</v>
      </c>
      <c r="F454" s="129"/>
      <c r="G454" s="129"/>
      <c r="H454" s="129"/>
      <c r="I454" s="129"/>
      <c r="J454" s="34" t="s">
        <v>388</v>
      </c>
      <c r="K454" s="34" t="str">
        <f>+K450</f>
        <v>Usado</v>
      </c>
      <c r="L454" s="34">
        <v>1</v>
      </c>
      <c r="M454" s="129"/>
      <c r="N454" s="129"/>
      <c r="O454" s="34" t="str">
        <f t="shared" si="210"/>
        <v>HABITACION 112</v>
      </c>
      <c r="P454" s="129"/>
      <c r="W454" s="196">
        <v>3500</v>
      </c>
      <c r="X454" s="197" t="e">
        <f t="shared" si="209"/>
        <v>#VALUE!</v>
      </c>
      <c r="Y454"/>
      <c r="Z454"/>
      <c r="AA454"/>
      <c r="AB454"/>
      <c r="AC454" s="66"/>
    </row>
    <row r="455" spans="2:29" s="35" customFormat="1">
      <c r="B455" s="38" t="s">
        <v>3756</v>
      </c>
      <c r="C455" s="36"/>
      <c r="D455" s="212" t="s">
        <v>2909</v>
      </c>
      <c r="E455" s="34" t="s">
        <v>1473</v>
      </c>
      <c r="F455" s="129"/>
      <c r="G455" s="129"/>
      <c r="H455" s="129"/>
      <c r="I455" s="129"/>
      <c r="J455" s="34" t="s">
        <v>388</v>
      </c>
      <c r="K455" s="34" t="str">
        <f>+K202</f>
        <v>NUEVO</v>
      </c>
      <c r="L455" s="34">
        <v>1</v>
      </c>
      <c r="M455" s="129"/>
      <c r="N455" s="129"/>
      <c r="O455" s="34" t="s">
        <v>2429</v>
      </c>
      <c r="P455" s="129"/>
      <c r="W455" s="196">
        <v>10000</v>
      </c>
      <c r="X455" s="197" t="e">
        <f>+W455*J455</f>
        <v>#VALUE!</v>
      </c>
      <c r="Y455"/>
      <c r="Z455"/>
      <c r="AA455"/>
      <c r="AB455"/>
      <c r="AC455" s="66"/>
    </row>
    <row r="456" spans="2:29" s="35" customFormat="1">
      <c r="B456" s="38" t="s">
        <v>3757</v>
      </c>
      <c r="C456" s="36"/>
      <c r="D456" s="212" t="s">
        <v>2910</v>
      </c>
      <c r="E456" s="34" t="s">
        <v>1474</v>
      </c>
      <c r="F456" s="129"/>
      <c r="G456" s="129"/>
      <c r="H456" s="129"/>
      <c r="I456" s="129"/>
      <c r="J456" s="34" t="s">
        <v>388</v>
      </c>
      <c r="K456" s="34" t="s">
        <v>595</v>
      </c>
      <c r="L456" s="34">
        <v>1</v>
      </c>
      <c r="M456" s="129"/>
      <c r="N456" s="129"/>
      <c r="O456" s="34" t="s">
        <v>2430</v>
      </c>
      <c r="P456" s="129"/>
      <c r="W456" s="196">
        <v>3000</v>
      </c>
      <c r="X456" s="197" t="e">
        <f t="shared" ref="X456:X462" si="211">+W456*J456</f>
        <v>#VALUE!</v>
      </c>
      <c r="Y456"/>
      <c r="Z456"/>
      <c r="AA456"/>
      <c r="AB456"/>
      <c r="AC456" s="66"/>
    </row>
    <row r="457" spans="2:29" s="35" customFormat="1">
      <c r="B457" s="38" t="s">
        <v>3758</v>
      </c>
      <c r="C457" s="36"/>
      <c r="D457" s="212" t="s">
        <v>2911</v>
      </c>
      <c r="E457" s="34" t="s">
        <v>1475</v>
      </c>
      <c r="F457" s="129"/>
      <c r="G457" s="129"/>
      <c r="H457" s="129"/>
      <c r="I457" s="129"/>
      <c r="J457" s="34" t="str">
        <f>+J453</f>
        <v>Blanco</v>
      </c>
      <c r="K457" s="34" t="str">
        <f>+K455</f>
        <v>NUEVO</v>
      </c>
      <c r="L457" s="34">
        <v>1</v>
      </c>
      <c r="M457" s="129"/>
      <c r="N457" s="129"/>
      <c r="O457" s="34" t="str">
        <f t="shared" si="210"/>
        <v>HABITACION 113</v>
      </c>
      <c r="P457" s="129"/>
      <c r="W457" s="196">
        <v>3500</v>
      </c>
      <c r="X457" s="197" t="e">
        <f t="shared" si="211"/>
        <v>#VALUE!</v>
      </c>
      <c r="Y457"/>
      <c r="Z457"/>
      <c r="AA457"/>
      <c r="AB457"/>
      <c r="AC457" s="66"/>
    </row>
    <row r="458" spans="2:29" s="35" customFormat="1">
      <c r="B458" s="38" t="s">
        <v>3759</v>
      </c>
      <c r="C458" s="36"/>
      <c r="D458" s="212" t="s">
        <v>2912</v>
      </c>
      <c r="E458" s="34" t="s">
        <v>1476</v>
      </c>
      <c r="F458" s="129"/>
      <c r="G458" s="129"/>
      <c r="H458" s="129"/>
      <c r="I458" s="129"/>
      <c r="J458" s="34" t="s">
        <v>1253</v>
      </c>
      <c r="K458" s="34" t="str">
        <f>+K456</f>
        <v>Usado</v>
      </c>
      <c r="L458" s="34">
        <v>1</v>
      </c>
      <c r="M458" s="129"/>
      <c r="N458" s="129"/>
      <c r="O458" s="34" t="str">
        <f t="shared" si="210"/>
        <v>HABITACION 113</v>
      </c>
      <c r="P458" s="129"/>
      <c r="W458" s="196">
        <v>3500</v>
      </c>
      <c r="X458" s="197" t="e">
        <f t="shared" si="211"/>
        <v>#VALUE!</v>
      </c>
      <c r="Y458"/>
      <c r="Z458"/>
      <c r="AA458"/>
      <c r="AB458"/>
      <c r="AC458" s="66"/>
    </row>
    <row r="459" spans="2:29" s="35" customFormat="1">
      <c r="B459" s="38" t="s">
        <v>3760</v>
      </c>
      <c r="C459" s="36"/>
      <c r="D459" s="212" t="s">
        <v>2913</v>
      </c>
      <c r="E459" s="34" t="s">
        <v>1477</v>
      </c>
      <c r="F459" s="129"/>
      <c r="G459" s="129"/>
      <c r="H459" s="129"/>
      <c r="I459" s="129"/>
      <c r="J459" s="34" t="str">
        <f>+J453</f>
        <v>Blanco</v>
      </c>
      <c r="K459" s="34" t="str">
        <f>+K457</f>
        <v>NUEVO</v>
      </c>
      <c r="L459" s="34">
        <v>1</v>
      </c>
      <c r="M459" s="129"/>
      <c r="N459" s="129"/>
      <c r="O459" s="34" t="str">
        <f t="shared" si="210"/>
        <v>HABITACION 113</v>
      </c>
      <c r="P459" s="129"/>
      <c r="W459" s="196">
        <v>4000</v>
      </c>
      <c r="X459" s="197" t="e">
        <f t="shared" si="211"/>
        <v>#VALUE!</v>
      </c>
      <c r="Y459"/>
      <c r="Z459"/>
      <c r="AA459"/>
      <c r="AB459"/>
      <c r="AC459" s="66"/>
    </row>
    <row r="460" spans="2:29" s="35" customFormat="1">
      <c r="B460" s="38" t="s">
        <v>3761</v>
      </c>
      <c r="C460" s="36"/>
      <c r="D460" s="212" t="s">
        <v>2914</v>
      </c>
      <c r="E460" s="34" t="s">
        <v>1478</v>
      </c>
      <c r="F460" s="129"/>
      <c r="G460" s="129"/>
      <c r="H460" s="129"/>
      <c r="I460" s="129"/>
      <c r="J460" s="34" t="s">
        <v>859</v>
      </c>
      <c r="K460" s="34" t="str">
        <f>+K458</f>
        <v>Usado</v>
      </c>
      <c r="L460" s="34">
        <v>1</v>
      </c>
      <c r="M460" s="129"/>
      <c r="N460" s="129"/>
      <c r="O460" s="34" t="str">
        <f t="shared" si="210"/>
        <v>HABITACION 113</v>
      </c>
      <c r="P460" s="129"/>
      <c r="W460" s="196">
        <v>2500</v>
      </c>
      <c r="X460" s="197" t="e">
        <f t="shared" si="211"/>
        <v>#VALUE!</v>
      </c>
      <c r="Y460"/>
      <c r="Z460"/>
      <c r="AA460"/>
      <c r="AB460"/>
      <c r="AC460" s="66"/>
    </row>
    <row r="461" spans="2:29" s="35" customFormat="1">
      <c r="B461" s="38" t="s">
        <v>3762</v>
      </c>
      <c r="C461" s="36"/>
      <c r="D461" s="212" t="s">
        <v>2915</v>
      </c>
      <c r="E461" s="34" t="s">
        <v>1479</v>
      </c>
      <c r="F461" s="129"/>
      <c r="G461" s="129"/>
      <c r="H461" s="129"/>
      <c r="I461" s="129"/>
      <c r="J461" s="34" t="s">
        <v>859</v>
      </c>
      <c r="K461" s="34" t="str">
        <f>+K459</f>
        <v>NUEVO</v>
      </c>
      <c r="L461" s="34">
        <v>1</v>
      </c>
      <c r="M461" s="129"/>
      <c r="N461" s="129"/>
      <c r="O461" s="34" t="str">
        <f t="shared" si="210"/>
        <v>HABITACION 113</v>
      </c>
      <c r="P461" s="129"/>
      <c r="W461" s="196">
        <v>1500</v>
      </c>
      <c r="X461" s="197" t="e">
        <f t="shared" si="211"/>
        <v>#VALUE!</v>
      </c>
      <c r="Y461"/>
      <c r="Z461"/>
      <c r="AA461"/>
      <c r="AB461"/>
      <c r="AC461" s="66"/>
    </row>
    <row r="462" spans="2:29" s="35" customFormat="1">
      <c r="B462" s="38" t="s">
        <v>3763</v>
      </c>
      <c r="C462" s="36"/>
      <c r="D462" s="212" t="s">
        <v>2916</v>
      </c>
      <c r="E462" s="34" t="s">
        <v>660</v>
      </c>
      <c r="F462" s="129"/>
      <c r="G462" s="129"/>
      <c r="H462" s="129"/>
      <c r="I462" s="129"/>
      <c r="J462" s="34" t="s">
        <v>388</v>
      </c>
      <c r="K462" s="34" t="str">
        <f>+K458</f>
        <v>Usado</v>
      </c>
      <c r="L462" s="34">
        <v>1</v>
      </c>
      <c r="M462" s="129"/>
      <c r="N462" s="129"/>
      <c r="O462" s="34" t="str">
        <f t="shared" si="210"/>
        <v>HABITACION 113</v>
      </c>
      <c r="P462" s="129"/>
      <c r="W462" s="196">
        <v>3500</v>
      </c>
      <c r="X462" s="197" t="e">
        <f t="shared" si="211"/>
        <v>#VALUE!</v>
      </c>
      <c r="Y462"/>
      <c r="Z462"/>
      <c r="AA462"/>
      <c r="AB462"/>
      <c r="AC462" s="66"/>
    </row>
    <row r="463" spans="2:29" s="35" customFormat="1">
      <c r="B463" s="38" t="s">
        <v>3764</v>
      </c>
      <c r="C463" s="36"/>
      <c r="D463" s="212" t="s">
        <v>2917</v>
      </c>
      <c r="E463" s="34" t="s">
        <v>1473</v>
      </c>
      <c r="F463" s="129"/>
      <c r="G463" s="129"/>
      <c r="H463" s="129"/>
      <c r="I463" s="129"/>
      <c r="J463" s="34" t="s">
        <v>388</v>
      </c>
      <c r="K463" s="34" t="str">
        <f>+K210</f>
        <v>NUEVO</v>
      </c>
      <c r="L463" s="34">
        <v>1</v>
      </c>
      <c r="M463" s="129"/>
      <c r="N463" s="129"/>
      <c r="O463" s="34" t="s">
        <v>2954</v>
      </c>
      <c r="P463" s="129"/>
      <c r="W463" s="196">
        <v>10000</v>
      </c>
      <c r="X463" s="197" t="e">
        <f>+W463*J463</f>
        <v>#VALUE!</v>
      </c>
      <c r="Y463"/>
      <c r="Z463"/>
      <c r="AA463"/>
      <c r="AB463"/>
      <c r="AC463" s="66"/>
    </row>
    <row r="464" spans="2:29" s="35" customFormat="1">
      <c r="B464" s="38" t="s">
        <v>3765</v>
      </c>
      <c r="C464" s="36"/>
      <c r="D464" s="212" t="s">
        <v>2918</v>
      </c>
      <c r="E464" s="34" t="s">
        <v>1474</v>
      </c>
      <c r="F464" s="129"/>
      <c r="G464" s="129"/>
      <c r="H464" s="129"/>
      <c r="I464" s="129"/>
      <c r="J464" s="34" t="s">
        <v>388</v>
      </c>
      <c r="K464" s="34" t="s">
        <v>595</v>
      </c>
      <c r="L464" s="34">
        <v>1</v>
      </c>
      <c r="M464" s="129"/>
      <c r="N464" s="129"/>
      <c r="O464" s="34" t="s">
        <v>2431</v>
      </c>
      <c r="P464" s="129"/>
      <c r="W464" s="196">
        <v>3000</v>
      </c>
      <c r="X464" s="197" t="e">
        <f t="shared" ref="X464:X470" si="212">+W464*J464</f>
        <v>#VALUE!</v>
      </c>
      <c r="Y464"/>
      <c r="Z464"/>
      <c r="AA464"/>
      <c r="AB464"/>
      <c r="AC464" s="66"/>
    </row>
    <row r="465" spans="2:29" s="35" customFormat="1">
      <c r="B465" s="38" t="s">
        <v>3766</v>
      </c>
      <c r="C465" s="36"/>
      <c r="D465" s="212" t="s">
        <v>2919</v>
      </c>
      <c r="E465" s="34" t="s">
        <v>1475</v>
      </c>
      <c r="F465" s="129"/>
      <c r="G465" s="129"/>
      <c r="H465" s="129"/>
      <c r="I465" s="129"/>
      <c r="J465" s="34" t="s">
        <v>388</v>
      </c>
      <c r="K465" s="34" t="str">
        <f>+K463</f>
        <v>NUEVO</v>
      </c>
      <c r="L465" s="34">
        <v>1</v>
      </c>
      <c r="M465" s="129"/>
      <c r="N465" s="129"/>
      <c r="O465" s="34" t="str">
        <f>+O463</f>
        <v>HABITACION 1113</v>
      </c>
      <c r="P465" s="129"/>
      <c r="W465" s="196">
        <v>3500</v>
      </c>
      <c r="X465" s="197" t="e">
        <f t="shared" si="212"/>
        <v>#VALUE!</v>
      </c>
      <c r="Y465"/>
      <c r="Z465"/>
      <c r="AA465"/>
      <c r="AB465"/>
      <c r="AC465" s="66"/>
    </row>
    <row r="466" spans="2:29" s="35" customFormat="1">
      <c r="B466" s="38" t="s">
        <v>3767</v>
      </c>
      <c r="C466" s="36"/>
      <c r="D466" s="212" t="s">
        <v>2920</v>
      </c>
      <c r="E466" s="34" t="s">
        <v>1476</v>
      </c>
      <c r="F466" s="129"/>
      <c r="G466" s="129"/>
      <c r="H466" s="129"/>
      <c r="I466" s="129"/>
      <c r="J466" s="34" t="s">
        <v>388</v>
      </c>
      <c r="K466" s="34" t="str">
        <f>+K464</f>
        <v>Usado</v>
      </c>
      <c r="L466" s="34">
        <v>1</v>
      </c>
      <c r="M466" s="129"/>
      <c r="N466" s="129"/>
      <c r="O466" s="34" t="str">
        <f>+O465</f>
        <v>HABITACION 1113</v>
      </c>
      <c r="P466" s="129"/>
      <c r="W466" s="196">
        <v>3500</v>
      </c>
      <c r="X466" s="197" t="e">
        <f t="shared" si="212"/>
        <v>#VALUE!</v>
      </c>
      <c r="Y466"/>
      <c r="Z466"/>
      <c r="AA466"/>
      <c r="AB466"/>
      <c r="AC466" s="66"/>
    </row>
    <row r="467" spans="2:29" s="35" customFormat="1">
      <c r="B467" s="38" t="s">
        <v>3768</v>
      </c>
      <c r="C467" s="36"/>
      <c r="D467" s="212" t="s">
        <v>2921</v>
      </c>
      <c r="E467" s="34" t="s">
        <v>1477</v>
      </c>
      <c r="F467" s="129"/>
      <c r="G467" s="129"/>
      <c r="H467" s="129"/>
      <c r="I467" s="129"/>
      <c r="J467" s="34" t="s">
        <v>388</v>
      </c>
      <c r="K467" s="34" t="str">
        <f>+K465</f>
        <v>NUEVO</v>
      </c>
      <c r="L467" s="34">
        <v>1</v>
      </c>
      <c r="M467" s="129"/>
      <c r="N467" s="129"/>
      <c r="O467" s="34" t="str">
        <f t="shared" ref="O467:O478" si="213">+O466</f>
        <v>HABITACION 1113</v>
      </c>
      <c r="P467" s="129"/>
      <c r="W467" s="196">
        <v>4000</v>
      </c>
      <c r="X467" s="197" t="e">
        <f t="shared" si="212"/>
        <v>#VALUE!</v>
      </c>
      <c r="Y467"/>
      <c r="Z467"/>
      <c r="AA467"/>
      <c r="AB467"/>
      <c r="AC467" s="66"/>
    </row>
    <row r="468" spans="2:29" s="35" customFormat="1">
      <c r="B468" s="38" t="s">
        <v>3769</v>
      </c>
      <c r="C468" s="36"/>
      <c r="D468" s="212" t="s">
        <v>2922</v>
      </c>
      <c r="E468" s="34" t="s">
        <v>1478</v>
      </c>
      <c r="F468" s="129"/>
      <c r="G468" s="129"/>
      <c r="H468" s="129"/>
      <c r="I468" s="129"/>
      <c r="J468" s="34" t="str">
        <f>+J464</f>
        <v>Blanco</v>
      </c>
      <c r="K468" s="34" t="str">
        <f>+K466</f>
        <v>Usado</v>
      </c>
      <c r="L468" s="34">
        <v>1</v>
      </c>
      <c r="M468" s="129"/>
      <c r="N468" s="129"/>
      <c r="O468" s="34" t="str">
        <f t="shared" si="213"/>
        <v>HABITACION 1113</v>
      </c>
      <c r="P468" s="129"/>
      <c r="W468" s="196">
        <v>2500</v>
      </c>
      <c r="X468" s="197" t="e">
        <f t="shared" si="212"/>
        <v>#VALUE!</v>
      </c>
      <c r="Y468"/>
      <c r="Z468"/>
      <c r="AA468"/>
      <c r="AB468"/>
      <c r="AC468" s="66"/>
    </row>
    <row r="469" spans="2:29" s="35" customFormat="1">
      <c r="B469" s="38" t="s">
        <v>3770</v>
      </c>
      <c r="C469" s="36"/>
      <c r="D469" s="212" t="s">
        <v>2923</v>
      </c>
      <c r="E469" s="34" t="s">
        <v>1479</v>
      </c>
      <c r="F469" s="129"/>
      <c r="G469" s="129"/>
      <c r="H469" s="129"/>
      <c r="I469" s="129"/>
      <c r="J469" s="34" t="s">
        <v>1253</v>
      </c>
      <c r="K469" s="34" t="str">
        <f>+K467</f>
        <v>NUEVO</v>
      </c>
      <c r="L469" s="34">
        <v>1</v>
      </c>
      <c r="M469" s="129"/>
      <c r="N469" s="129"/>
      <c r="O469" s="34" t="str">
        <f t="shared" si="213"/>
        <v>HABITACION 1113</v>
      </c>
      <c r="P469" s="129"/>
      <c r="W469" s="196">
        <v>1500</v>
      </c>
      <c r="X469" s="197" t="e">
        <f t="shared" si="212"/>
        <v>#VALUE!</v>
      </c>
      <c r="Y469"/>
      <c r="Z469"/>
      <c r="AA469"/>
      <c r="AB469"/>
      <c r="AC469" s="66"/>
    </row>
    <row r="470" spans="2:29" s="35" customFormat="1">
      <c r="B470" s="38" t="s">
        <v>3771</v>
      </c>
      <c r="C470" s="36"/>
      <c r="D470" s="212" t="s">
        <v>2924</v>
      </c>
      <c r="E470" s="34" t="s">
        <v>660</v>
      </c>
      <c r="F470" s="129"/>
      <c r="G470" s="129"/>
      <c r="H470" s="129"/>
      <c r="I470" s="129"/>
      <c r="J470" s="34" t="str">
        <f>+J464</f>
        <v>Blanco</v>
      </c>
      <c r="K470" s="34" t="str">
        <f>+K466</f>
        <v>Usado</v>
      </c>
      <c r="L470" s="34">
        <v>1</v>
      </c>
      <c r="M470" s="129"/>
      <c r="N470" s="129"/>
      <c r="O470" s="34" t="str">
        <f t="shared" si="213"/>
        <v>HABITACION 1113</v>
      </c>
      <c r="P470" s="129"/>
      <c r="W470" s="196">
        <v>3500</v>
      </c>
      <c r="X470" s="197" t="e">
        <f t="shared" si="212"/>
        <v>#VALUE!</v>
      </c>
      <c r="Y470"/>
      <c r="Z470"/>
      <c r="AA470"/>
      <c r="AB470"/>
      <c r="AC470" s="66"/>
    </row>
    <row r="471" spans="2:29" s="35" customFormat="1">
      <c r="B471" s="38" t="s">
        <v>3772</v>
      </c>
      <c r="C471" s="36"/>
      <c r="D471" s="212" t="s">
        <v>2925</v>
      </c>
      <c r="E471" s="34" t="s">
        <v>1473</v>
      </c>
      <c r="F471" s="129"/>
      <c r="G471" s="129"/>
      <c r="H471" s="129"/>
      <c r="I471" s="129"/>
      <c r="J471" s="34" t="s">
        <v>859</v>
      </c>
      <c r="K471" s="34" t="str">
        <f>+K218</f>
        <v>NUEVO</v>
      </c>
      <c r="L471" s="34">
        <v>1</v>
      </c>
      <c r="M471" s="129"/>
      <c r="N471" s="129"/>
      <c r="O471" s="34" t="s">
        <v>2431</v>
      </c>
      <c r="P471" s="129"/>
      <c r="W471" s="196">
        <v>10000</v>
      </c>
      <c r="X471" s="197" t="e">
        <f>+W471*J471</f>
        <v>#VALUE!</v>
      </c>
      <c r="Y471"/>
      <c r="Z471"/>
      <c r="AA471"/>
      <c r="AB471"/>
      <c r="AC471" s="66"/>
    </row>
    <row r="472" spans="2:29" s="35" customFormat="1">
      <c r="B472" s="38" t="s">
        <v>3773</v>
      </c>
      <c r="C472" s="36"/>
      <c r="D472" s="212" t="s">
        <v>2926</v>
      </c>
      <c r="E472" s="34" t="s">
        <v>1474</v>
      </c>
      <c r="F472" s="129"/>
      <c r="G472" s="129"/>
      <c r="H472" s="129"/>
      <c r="I472" s="129"/>
      <c r="J472" s="34" t="s">
        <v>859</v>
      </c>
      <c r="K472" s="34" t="s">
        <v>595</v>
      </c>
      <c r="L472" s="34">
        <v>1</v>
      </c>
      <c r="M472" s="129"/>
      <c r="N472" s="129"/>
      <c r="O472" s="34" t="str">
        <f t="shared" si="213"/>
        <v>HABITACION 114</v>
      </c>
      <c r="P472" s="129"/>
      <c r="W472" s="196">
        <v>3000</v>
      </c>
      <c r="X472" s="197" t="e">
        <f t="shared" ref="X472:X478" si="214">+W472*J472</f>
        <v>#VALUE!</v>
      </c>
      <c r="Y472"/>
      <c r="Z472"/>
      <c r="AA472"/>
      <c r="AB472"/>
      <c r="AC472" s="66"/>
    </row>
    <row r="473" spans="2:29" s="35" customFormat="1">
      <c r="B473" s="38" t="s">
        <v>3774</v>
      </c>
      <c r="C473" s="36"/>
      <c r="D473" s="212" t="s">
        <v>2927</v>
      </c>
      <c r="E473" s="34" t="s">
        <v>1475</v>
      </c>
      <c r="F473" s="129"/>
      <c r="G473" s="129"/>
      <c r="H473" s="129"/>
      <c r="I473" s="129"/>
      <c r="J473" s="34" t="s">
        <v>388</v>
      </c>
      <c r="K473" s="34" t="str">
        <f>+K471</f>
        <v>NUEVO</v>
      </c>
      <c r="L473" s="34">
        <v>1</v>
      </c>
      <c r="M473" s="129"/>
      <c r="N473" s="129"/>
      <c r="O473" s="34" t="str">
        <f t="shared" si="213"/>
        <v>HABITACION 114</v>
      </c>
      <c r="P473" s="129"/>
      <c r="W473" s="196">
        <v>3500</v>
      </c>
      <c r="X473" s="197" t="e">
        <f t="shared" si="214"/>
        <v>#VALUE!</v>
      </c>
      <c r="Y473"/>
      <c r="Z473"/>
      <c r="AA473"/>
      <c r="AB473"/>
      <c r="AC473" s="66"/>
    </row>
    <row r="474" spans="2:29" s="35" customFormat="1">
      <c r="B474" s="38" t="s">
        <v>3775</v>
      </c>
      <c r="C474" s="36"/>
      <c r="D474" s="212" t="s">
        <v>2928</v>
      </c>
      <c r="E474" s="34" t="s">
        <v>1476</v>
      </c>
      <c r="F474" s="129"/>
      <c r="G474" s="129"/>
      <c r="H474" s="129"/>
      <c r="I474" s="129"/>
      <c r="J474" s="34" t="s">
        <v>388</v>
      </c>
      <c r="K474" s="34" t="str">
        <f>+K472</f>
        <v>Usado</v>
      </c>
      <c r="L474" s="34">
        <v>1</v>
      </c>
      <c r="M474" s="129"/>
      <c r="N474" s="129"/>
      <c r="O474" s="34" t="str">
        <f t="shared" si="213"/>
        <v>HABITACION 114</v>
      </c>
      <c r="P474" s="129"/>
      <c r="W474" s="196">
        <v>3500</v>
      </c>
      <c r="X474" s="197" t="e">
        <f t="shared" si="214"/>
        <v>#VALUE!</v>
      </c>
      <c r="Y474"/>
      <c r="Z474"/>
      <c r="AA474"/>
      <c r="AB474"/>
      <c r="AC474" s="66"/>
    </row>
    <row r="475" spans="2:29" s="35" customFormat="1">
      <c r="B475" s="38" t="s">
        <v>3776</v>
      </c>
      <c r="C475" s="36"/>
      <c r="D475" s="212" t="s">
        <v>2929</v>
      </c>
      <c r="E475" s="34" t="s">
        <v>1477</v>
      </c>
      <c r="F475" s="129"/>
      <c r="G475" s="129"/>
      <c r="H475" s="129"/>
      <c r="I475" s="129"/>
      <c r="J475" s="34" t="s">
        <v>388</v>
      </c>
      <c r="K475" s="34" t="str">
        <f>+K473</f>
        <v>NUEVO</v>
      </c>
      <c r="L475" s="34">
        <v>1</v>
      </c>
      <c r="M475" s="129"/>
      <c r="N475" s="129"/>
      <c r="O475" s="34" t="str">
        <f t="shared" si="213"/>
        <v>HABITACION 114</v>
      </c>
      <c r="P475" s="129"/>
      <c r="W475" s="196">
        <v>4000</v>
      </c>
      <c r="X475" s="197" t="e">
        <f t="shared" si="214"/>
        <v>#VALUE!</v>
      </c>
      <c r="Y475"/>
      <c r="Z475"/>
      <c r="AA475"/>
      <c r="AB475"/>
      <c r="AC475" s="66"/>
    </row>
    <row r="476" spans="2:29" s="35" customFormat="1">
      <c r="B476" s="38" t="s">
        <v>3777</v>
      </c>
      <c r="C476" s="36"/>
      <c r="D476" s="212" t="s">
        <v>2930</v>
      </c>
      <c r="E476" s="34" t="s">
        <v>1478</v>
      </c>
      <c r="F476" s="129"/>
      <c r="G476" s="129"/>
      <c r="H476" s="129"/>
      <c r="I476" s="129"/>
      <c r="J476" s="34" t="s">
        <v>388</v>
      </c>
      <c r="K476" s="34" t="str">
        <f>+K474</f>
        <v>Usado</v>
      </c>
      <c r="L476" s="34">
        <v>1</v>
      </c>
      <c r="M476" s="129"/>
      <c r="N476" s="129"/>
      <c r="O476" s="34" t="str">
        <f t="shared" si="213"/>
        <v>HABITACION 114</v>
      </c>
      <c r="P476" s="129"/>
      <c r="W476" s="196">
        <v>2500</v>
      </c>
      <c r="X476" s="197" t="e">
        <f t="shared" si="214"/>
        <v>#VALUE!</v>
      </c>
      <c r="Y476"/>
      <c r="Z476"/>
      <c r="AA476"/>
      <c r="AB476"/>
      <c r="AC476" s="66"/>
    </row>
    <row r="477" spans="2:29" s="35" customFormat="1">
      <c r="B477" s="38" t="s">
        <v>3778</v>
      </c>
      <c r="C477" s="36"/>
      <c r="D477" s="212" t="s">
        <v>2931</v>
      </c>
      <c r="E477" s="34" t="s">
        <v>1479</v>
      </c>
      <c r="F477" s="129"/>
      <c r="G477" s="129"/>
      <c r="H477" s="129"/>
      <c r="I477" s="129"/>
      <c r="J477" s="34" t="s">
        <v>388</v>
      </c>
      <c r="K477" s="34" t="str">
        <f>+K475</f>
        <v>NUEVO</v>
      </c>
      <c r="L477" s="34">
        <v>1</v>
      </c>
      <c r="M477" s="129"/>
      <c r="N477" s="129"/>
      <c r="O477" s="34" t="str">
        <f t="shared" si="213"/>
        <v>HABITACION 114</v>
      </c>
      <c r="P477" s="129"/>
      <c r="W477" s="196">
        <v>1500</v>
      </c>
      <c r="X477" s="197" t="e">
        <f t="shared" si="214"/>
        <v>#VALUE!</v>
      </c>
      <c r="Y477"/>
      <c r="Z477"/>
      <c r="AA477"/>
      <c r="AB477"/>
      <c r="AC477" s="66"/>
    </row>
    <row r="478" spans="2:29" s="35" customFormat="1">
      <c r="B478" s="38" t="s">
        <v>3779</v>
      </c>
      <c r="C478" s="36"/>
      <c r="D478" s="212" t="s">
        <v>2932</v>
      </c>
      <c r="E478" s="34" t="s">
        <v>660</v>
      </c>
      <c r="F478" s="129"/>
      <c r="G478" s="129"/>
      <c r="H478" s="129"/>
      <c r="I478" s="129"/>
      <c r="J478" s="34" t="s">
        <v>388</v>
      </c>
      <c r="K478" s="34" t="str">
        <f>+K474</f>
        <v>Usado</v>
      </c>
      <c r="L478" s="34">
        <v>1</v>
      </c>
      <c r="M478" s="129"/>
      <c r="N478" s="129"/>
      <c r="O478" s="34" t="str">
        <f t="shared" si="213"/>
        <v>HABITACION 114</v>
      </c>
      <c r="P478" s="129"/>
      <c r="W478" s="196">
        <v>3500</v>
      </c>
      <c r="X478" s="197" t="e">
        <f t="shared" si="214"/>
        <v>#VALUE!</v>
      </c>
      <c r="Y478"/>
      <c r="Z478"/>
      <c r="AA478"/>
      <c r="AB478"/>
      <c r="AC478" s="66"/>
    </row>
    <row r="479" spans="2:29" s="35" customFormat="1">
      <c r="B479" s="38" t="s">
        <v>3780</v>
      </c>
      <c r="C479" s="36"/>
      <c r="D479" s="212" t="s">
        <v>2933</v>
      </c>
      <c r="E479" s="34" t="s">
        <v>1473</v>
      </c>
      <c r="F479" s="129"/>
      <c r="G479" s="129"/>
      <c r="H479" s="129"/>
      <c r="I479" s="129"/>
      <c r="J479" s="34" t="str">
        <f>+J475</f>
        <v>Blanco</v>
      </c>
      <c r="K479" s="34" t="str">
        <f>+K226</f>
        <v>NUEVO</v>
      </c>
      <c r="L479" s="34">
        <v>1</v>
      </c>
      <c r="M479" s="129"/>
      <c r="N479" s="129"/>
      <c r="O479" s="34" t="s">
        <v>2432</v>
      </c>
      <c r="P479" s="129"/>
      <c r="W479" s="196">
        <v>10000</v>
      </c>
      <c r="X479" s="197" t="e">
        <f>+W479*J479</f>
        <v>#VALUE!</v>
      </c>
      <c r="Y479"/>
      <c r="Z479"/>
      <c r="AA479"/>
      <c r="AB479"/>
      <c r="AC479" s="66"/>
    </row>
    <row r="480" spans="2:29" s="35" customFormat="1">
      <c r="B480" s="38" t="s">
        <v>3781</v>
      </c>
      <c r="C480" s="36"/>
      <c r="D480" s="212" t="s">
        <v>2934</v>
      </c>
      <c r="E480" s="34" t="s">
        <v>1474</v>
      </c>
      <c r="F480" s="129"/>
      <c r="G480" s="129"/>
      <c r="H480" s="129"/>
      <c r="I480" s="129"/>
      <c r="J480" s="34" t="s">
        <v>1253</v>
      </c>
      <c r="K480" s="34" t="s">
        <v>595</v>
      </c>
      <c r="L480" s="34">
        <v>1</v>
      </c>
      <c r="M480" s="129"/>
      <c r="N480" s="129"/>
      <c r="O480" s="34" t="str">
        <f>+O479</f>
        <v>HABITACION 115</v>
      </c>
      <c r="P480" s="129"/>
      <c r="W480" s="196">
        <v>3000</v>
      </c>
      <c r="X480" s="197" t="e">
        <f t="shared" ref="X480:X486" si="215">+W480*J480</f>
        <v>#VALUE!</v>
      </c>
      <c r="Y480"/>
      <c r="Z480"/>
      <c r="AA480"/>
      <c r="AB480"/>
      <c r="AC480" s="66"/>
    </row>
    <row r="481" spans="2:29" s="35" customFormat="1">
      <c r="B481" s="38" t="s">
        <v>3782</v>
      </c>
      <c r="C481" s="36"/>
      <c r="D481" s="212" t="s">
        <v>2935</v>
      </c>
      <c r="E481" s="34" t="s">
        <v>1475</v>
      </c>
      <c r="F481" s="129"/>
      <c r="G481" s="129"/>
      <c r="H481" s="129"/>
      <c r="I481" s="129"/>
      <c r="J481" s="34" t="str">
        <f>+J475</f>
        <v>Blanco</v>
      </c>
      <c r="K481" s="34" t="str">
        <f>+K479</f>
        <v>NUEVO</v>
      </c>
      <c r="L481" s="34">
        <v>1</v>
      </c>
      <c r="M481" s="129"/>
      <c r="N481" s="129"/>
      <c r="O481" s="34" t="str">
        <f>+O479</f>
        <v>HABITACION 115</v>
      </c>
      <c r="P481" s="129"/>
      <c r="W481" s="196">
        <v>3500</v>
      </c>
      <c r="X481" s="197" t="e">
        <f t="shared" si="215"/>
        <v>#VALUE!</v>
      </c>
      <c r="Y481"/>
      <c r="Z481"/>
      <c r="AA481"/>
      <c r="AB481"/>
      <c r="AC481" s="66"/>
    </row>
    <row r="482" spans="2:29" s="35" customFormat="1">
      <c r="B482" s="38" t="s">
        <v>3783</v>
      </c>
      <c r="C482" s="36"/>
      <c r="D482" s="212" t="s">
        <v>2936</v>
      </c>
      <c r="E482" s="34" t="s">
        <v>1476</v>
      </c>
      <c r="F482" s="129"/>
      <c r="G482" s="129"/>
      <c r="H482" s="129"/>
      <c r="I482" s="129"/>
      <c r="J482" s="34" t="s">
        <v>859</v>
      </c>
      <c r="K482" s="34" t="str">
        <f>+K480</f>
        <v>Usado</v>
      </c>
      <c r="L482" s="34">
        <v>1</v>
      </c>
      <c r="M482" s="129"/>
      <c r="N482" s="129"/>
      <c r="O482" s="34" t="str">
        <f>+O481</f>
        <v>HABITACION 115</v>
      </c>
      <c r="P482" s="129"/>
      <c r="W482" s="196">
        <v>3500</v>
      </c>
      <c r="X482" s="197" t="e">
        <f t="shared" si="215"/>
        <v>#VALUE!</v>
      </c>
      <c r="Y482"/>
      <c r="Z482"/>
      <c r="AA482"/>
      <c r="AB482"/>
      <c r="AC482" s="66"/>
    </row>
    <row r="483" spans="2:29" s="35" customFormat="1">
      <c r="B483" s="38" t="s">
        <v>3784</v>
      </c>
      <c r="C483" s="36"/>
      <c r="D483" s="212" t="s">
        <v>2937</v>
      </c>
      <c r="E483" s="34" t="s">
        <v>1477</v>
      </c>
      <c r="F483" s="129"/>
      <c r="G483" s="129"/>
      <c r="H483" s="129"/>
      <c r="I483" s="129"/>
      <c r="J483" s="34" t="s">
        <v>859</v>
      </c>
      <c r="K483" s="34" t="str">
        <f>+K481</f>
        <v>NUEVO</v>
      </c>
      <c r="L483" s="34">
        <v>1</v>
      </c>
      <c r="M483" s="129"/>
      <c r="N483" s="129"/>
      <c r="O483" s="34" t="str">
        <f t="shared" ref="O483:O493" si="216">+O482</f>
        <v>HABITACION 115</v>
      </c>
      <c r="P483" s="129"/>
      <c r="W483" s="196">
        <v>4000</v>
      </c>
      <c r="X483" s="197" t="e">
        <f t="shared" si="215"/>
        <v>#VALUE!</v>
      </c>
      <c r="Y483"/>
      <c r="Z483"/>
      <c r="AA483"/>
      <c r="AB483"/>
      <c r="AC483" s="66"/>
    </row>
    <row r="484" spans="2:29" s="35" customFormat="1">
      <c r="B484" s="38" t="s">
        <v>3785</v>
      </c>
      <c r="C484" s="36"/>
      <c r="D484" s="212" t="s">
        <v>2938</v>
      </c>
      <c r="E484" s="34" t="s">
        <v>1478</v>
      </c>
      <c r="F484" s="129"/>
      <c r="G484" s="129"/>
      <c r="H484" s="129"/>
      <c r="I484" s="129"/>
      <c r="J484" s="34" t="s">
        <v>388</v>
      </c>
      <c r="K484" s="34" t="str">
        <f>+K482</f>
        <v>Usado</v>
      </c>
      <c r="L484" s="34">
        <v>1</v>
      </c>
      <c r="M484" s="129"/>
      <c r="N484" s="129"/>
      <c r="O484" s="34" t="str">
        <f t="shared" si="216"/>
        <v>HABITACION 115</v>
      </c>
      <c r="P484" s="129"/>
      <c r="W484" s="196">
        <v>2500</v>
      </c>
      <c r="X484" s="197" t="e">
        <f t="shared" si="215"/>
        <v>#VALUE!</v>
      </c>
      <c r="Y484"/>
      <c r="Z484"/>
      <c r="AA484"/>
      <c r="AB484"/>
      <c r="AC484" s="66"/>
    </row>
    <row r="485" spans="2:29" s="35" customFormat="1">
      <c r="B485" s="38" t="s">
        <v>3786</v>
      </c>
      <c r="C485" s="36"/>
      <c r="D485" s="212" t="s">
        <v>2939</v>
      </c>
      <c r="E485" s="34" t="s">
        <v>1479</v>
      </c>
      <c r="F485" s="129"/>
      <c r="G485" s="129"/>
      <c r="H485" s="129"/>
      <c r="I485" s="129"/>
      <c r="J485" s="34" t="s">
        <v>388</v>
      </c>
      <c r="K485" s="34" t="str">
        <f>+K483</f>
        <v>NUEVO</v>
      </c>
      <c r="L485" s="34">
        <v>1</v>
      </c>
      <c r="M485" s="129"/>
      <c r="N485" s="129"/>
      <c r="O485" s="34" t="str">
        <f t="shared" si="216"/>
        <v>HABITACION 115</v>
      </c>
      <c r="P485" s="129"/>
      <c r="W485" s="196">
        <v>1500</v>
      </c>
      <c r="X485" s="197" t="e">
        <f t="shared" si="215"/>
        <v>#VALUE!</v>
      </c>
      <c r="Y485"/>
      <c r="Z485"/>
      <c r="AA485"/>
      <c r="AB485"/>
      <c r="AC485" s="66"/>
    </row>
    <row r="486" spans="2:29" s="35" customFormat="1">
      <c r="B486" s="38" t="s">
        <v>3787</v>
      </c>
      <c r="C486" s="36"/>
      <c r="D486" s="212" t="s">
        <v>2940</v>
      </c>
      <c r="E486" s="34" t="s">
        <v>660</v>
      </c>
      <c r="F486" s="129"/>
      <c r="G486" s="129"/>
      <c r="H486" s="129"/>
      <c r="I486" s="129"/>
      <c r="J486" s="34" t="s">
        <v>388</v>
      </c>
      <c r="K486" s="34" t="str">
        <f>+K482</f>
        <v>Usado</v>
      </c>
      <c r="L486" s="34">
        <v>1</v>
      </c>
      <c r="M486" s="129"/>
      <c r="N486" s="129"/>
      <c r="O486" s="34" t="str">
        <f t="shared" si="216"/>
        <v>HABITACION 115</v>
      </c>
      <c r="P486" s="129"/>
      <c r="W486" s="196">
        <v>3500</v>
      </c>
      <c r="X486" s="197" t="e">
        <f t="shared" si="215"/>
        <v>#VALUE!</v>
      </c>
      <c r="Y486"/>
      <c r="Z486"/>
      <c r="AA486"/>
      <c r="AB486"/>
      <c r="AC486" s="66"/>
    </row>
    <row r="487" spans="2:29" s="35" customFormat="1">
      <c r="B487" s="38" t="s">
        <v>3788</v>
      </c>
      <c r="C487" s="36"/>
      <c r="D487" s="212" t="s">
        <v>2941</v>
      </c>
      <c r="E487" s="34" t="s">
        <v>1473</v>
      </c>
      <c r="F487" s="129"/>
      <c r="G487" s="129"/>
      <c r="H487" s="129"/>
      <c r="I487" s="129"/>
      <c r="J487" s="34" t="s">
        <v>388</v>
      </c>
      <c r="K487" s="34" t="str">
        <f>+K234</f>
        <v>Usado</v>
      </c>
      <c r="L487" s="34">
        <v>1</v>
      </c>
      <c r="M487" s="129"/>
      <c r="N487" s="129"/>
      <c r="O487" s="34" t="s">
        <v>2433</v>
      </c>
      <c r="P487" s="129"/>
      <c r="W487" s="196">
        <v>10000</v>
      </c>
      <c r="X487" s="197" t="e">
        <f>+W487*J487</f>
        <v>#VALUE!</v>
      </c>
      <c r="Y487"/>
      <c r="Z487"/>
      <c r="AA487"/>
      <c r="AB487"/>
      <c r="AC487" s="66"/>
    </row>
    <row r="488" spans="2:29" s="35" customFormat="1">
      <c r="B488" s="38" t="s">
        <v>3789</v>
      </c>
      <c r="C488" s="36"/>
      <c r="D488" s="212" t="s">
        <v>2942</v>
      </c>
      <c r="E488" s="34" t="s">
        <v>1474</v>
      </c>
      <c r="F488" s="129"/>
      <c r="G488" s="129"/>
      <c r="H488" s="129"/>
      <c r="I488" s="129"/>
      <c r="J488" s="34" t="s">
        <v>388</v>
      </c>
      <c r="K488" s="34" t="s">
        <v>595</v>
      </c>
      <c r="L488" s="34">
        <v>1</v>
      </c>
      <c r="M488" s="129"/>
      <c r="N488" s="129"/>
      <c r="O488" s="34" t="str">
        <f t="shared" si="216"/>
        <v>HABITACION 116</v>
      </c>
      <c r="P488" s="129"/>
      <c r="W488" s="196">
        <v>3000</v>
      </c>
      <c r="X488" s="197" t="e">
        <f t="shared" ref="X488:X490" si="217">+W488*J488</f>
        <v>#VALUE!</v>
      </c>
      <c r="Y488"/>
      <c r="Z488"/>
      <c r="AA488"/>
      <c r="AB488"/>
      <c r="AC488" s="66"/>
    </row>
    <row r="489" spans="2:29" s="35" customFormat="1">
      <c r="B489" s="38" t="s">
        <v>3790</v>
      </c>
      <c r="C489" s="36"/>
      <c r="D489" s="212" t="s">
        <v>2943</v>
      </c>
      <c r="E489" s="34" t="s">
        <v>1475</v>
      </c>
      <c r="F489" s="129"/>
      <c r="G489" s="129"/>
      <c r="H489" s="129"/>
      <c r="I489" s="129"/>
      <c r="J489" s="34" t="s">
        <v>388</v>
      </c>
      <c r="K489" s="34" t="str">
        <f>+K487</f>
        <v>Usado</v>
      </c>
      <c r="L489" s="34">
        <v>1</v>
      </c>
      <c r="M489" s="129"/>
      <c r="N489" s="129"/>
      <c r="O489" s="34" t="str">
        <f t="shared" si="216"/>
        <v>HABITACION 116</v>
      </c>
      <c r="P489" s="129"/>
      <c r="W489" s="196">
        <v>3500</v>
      </c>
      <c r="X489" s="197" t="e">
        <f t="shared" si="217"/>
        <v>#VALUE!</v>
      </c>
      <c r="Y489"/>
      <c r="Z489"/>
      <c r="AA489"/>
      <c r="AB489"/>
      <c r="AC489" s="66"/>
    </row>
    <row r="490" spans="2:29" s="35" customFormat="1">
      <c r="B490" s="38" t="s">
        <v>3791</v>
      </c>
      <c r="C490" s="36"/>
      <c r="D490" s="212" t="s">
        <v>2944</v>
      </c>
      <c r="E490" s="34" t="s">
        <v>1476</v>
      </c>
      <c r="F490" s="129"/>
      <c r="G490" s="129"/>
      <c r="H490" s="129"/>
      <c r="I490" s="129"/>
      <c r="J490" s="34" t="str">
        <f>+J486</f>
        <v>Blanco</v>
      </c>
      <c r="K490" s="34" t="str">
        <f>+K488</f>
        <v>Usado</v>
      </c>
      <c r="L490" s="34">
        <v>1</v>
      </c>
      <c r="M490" s="129"/>
      <c r="N490" s="129"/>
      <c r="O490" s="34" t="str">
        <f t="shared" si="216"/>
        <v>HABITACION 116</v>
      </c>
      <c r="P490" s="129"/>
      <c r="W490" s="196">
        <v>3500</v>
      </c>
      <c r="X490" s="197" t="e">
        <f t="shared" si="217"/>
        <v>#VALUE!</v>
      </c>
      <c r="Y490"/>
      <c r="Z490"/>
      <c r="AA490"/>
      <c r="AB490"/>
      <c r="AC490" s="66"/>
    </row>
    <row r="491" spans="2:29" s="63" customFormat="1">
      <c r="B491" s="38" t="s">
        <v>3792</v>
      </c>
      <c r="C491" s="232"/>
      <c r="D491" s="233" t="s">
        <v>2945</v>
      </c>
      <c r="E491" s="63" t="s">
        <v>1625</v>
      </c>
      <c r="F491" s="63" t="s">
        <v>1625</v>
      </c>
      <c r="G491" s="63" t="s">
        <v>1625</v>
      </c>
      <c r="H491" s="63" t="s">
        <v>1625</v>
      </c>
      <c r="J491" s="34" t="s">
        <v>1253</v>
      </c>
      <c r="L491" s="63" t="s">
        <v>1625</v>
      </c>
      <c r="O491" s="92" t="str">
        <f t="shared" si="216"/>
        <v>HABITACION 116</v>
      </c>
      <c r="W491" s="219"/>
      <c r="X491" s="220" t="e">
        <f>+W491*J492</f>
        <v>#VALUE!</v>
      </c>
      <c r="Y491" s="271"/>
      <c r="Z491" s="271"/>
      <c r="AA491" s="271"/>
      <c r="AB491" s="271"/>
      <c r="AC491" s="257"/>
    </row>
    <row r="492" spans="2:29" s="35" customFormat="1">
      <c r="B492" s="38" t="s">
        <v>3793</v>
      </c>
      <c r="C492" s="36"/>
      <c r="D492" s="212" t="s">
        <v>2946</v>
      </c>
      <c r="E492" s="34" t="s">
        <v>1477</v>
      </c>
      <c r="F492" s="129"/>
      <c r="G492" s="129"/>
      <c r="H492" s="129"/>
      <c r="I492" s="129"/>
      <c r="J492" s="34" t="str">
        <f>+J486</f>
        <v>Blanco</v>
      </c>
      <c r="K492" s="34" t="str">
        <f>+K489</f>
        <v>Usado</v>
      </c>
      <c r="L492" s="34">
        <v>1</v>
      </c>
      <c r="M492" s="60"/>
      <c r="N492" s="60"/>
      <c r="O492" s="34" t="str">
        <f t="shared" si="216"/>
        <v>HABITACION 116</v>
      </c>
      <c r="P492" s="129"/>
      <c r="W492" s="196">
        <v>2500</v>
      </c>
      <c r="X492" s="197" t="e">
        <f>+W492*J493</f>
        <v>#VALUE!</v>
      </c>
      <c r="Y492"/>
      <c r="Z492"/>
      <c r="AA492"/>
      <c r="AB492"/>
      <c r="AC492" s="66"/>
    </row>
    <row r="493" spans="2:29" s="35" customFormat="1">
      <c r="B493" s="38" t="s">
        <v>3794</v>
      </c>
      <c r="C493" s="36"/>
      <c r="D493" s="212" t="s">
        <v>2947</v>
      </c>
      <c r="E493" s="34" t="s">
        <v>1478</v>
      </c>
      <c r="F493" s="129"/>
      <c r="G493" s="129"/>
      <c r="H493" s="129"/>
      <c r="I493" s="129"/>
      <c r="J493" s="34" t="s">
        <v>859</v>
      </c>
      <c r="K493" s="34" t="str">
        <f>+K490</f>
        <v>Usado</v>
      </c>
      <c r="L493" s="34">
        <v>1</v>
      </c>
      <c r="M493" s="129"/>
      <c r="N493" s="129"/>
      <c r="O493" s="34" t="str">
        <f t="shared" si="216"/>
        <v>HABITACION 116</v>
      </c>
      <c r="P493" s="129"/>
      <c r="W493" s="196">
        <v>1500</v>
      </c>
      <c r="X493" s="197" t="e">
        <f>+W493*J494</f>
        <v>#VALUE!</v>
      </c>
      <c r="Y493"/>
      <c r="Z493"/>
      <c r="AA493"/>
      <c r="AB493"/>
      <c r="AC493" s="66"/>
    </row>
    <row r="494" spans="2:29" s="35" customFormat="1">
      <c r="B494" s="38" t="s">
        <v>3795</v>
      </c>
      <c r="C494" s="36"/>
      <c r="D494" s="212" t="s">
        <v>2948</v>
      </c>
      <c r="E494" s="34" t="s">
        <v>1479</v>
      </c>
      <c r="F494" s="129"/>
      <c r="G494" s="129"/>
      <c r="H494" s="129"/>
      <c r="I494" s="129"/>
      <c r="J494" s="34" t="s">
        <v>859</v>
      </c>
      <c r="K494" s="34" t="str">
        <f>+K492</f>
        <v>Usado</v>
      </c>
      <c r="L494" s="34">
        <v>1</v>
      </c>
      <c r="M494" s="129"/>
      <c r="N494" s="129"/>
      <c r="O494" s="34" t="str">
        <f>+O493</f>
        <v>HABITACION 116</v>
      </c>
      <c r="P494" s="129"/>
      <c r="W494" s="196">
        <v>3500</v>
      </c>
      <c r="X494" s="197" t="e">
        <f>+W494*J495</f>
        <v>#VALUE!</v>
      </c>
      <c r="Y494"/>
      <c r="Z494"/>
      <c r="AA494"/>
      <c r="AB494"/>
      <c r="AC494" s="66"/>
    </row>
    <row r="495" spans="2:29" s="35" customFormat="1">
      <c r="B495" s="38" t="s">
        <v>3796</v>
      </c>
      <c r="C495" s="36"/>
      <c r="D495" s="212" t="s">
        <v>2949</v>
      </c>
      <c r="E495" s="34" t="s">
        <v>660</v>
      </c>
      <c r="F495" s="129"/>
      <c r="G495" s="129"/>
      <c r="H495" s="129"/>
      <c r="I495" s="129"/>
      <c r="J495" s="34" t="s">
        <v>388</v>
      </c>
      <c r="K495" s="34" t="str">
        <f>+K490</f>
        <v>Usado</v>
      </c>
      <c r="L495" s="34">
        <v>1</v>
      </c>
      <c r="M495" s="129"/>
      <c r="N495" s="129"/>
      <c r="O495" s="34" t="str">
        <f>+O494</f>
        <v>HABITACION 116</v>
      </c>
      <c r="P495" s="129"/>
      <c r="W495" s="196">
        <v>1000</v>
      </c>
      <c r="X495" s="197">
        <f>+W495</f>
        <v>1000</v>
      </c>
      <c r="Y495"/>
      <c r="Z495"/>
      <c r="AA495"/>
      <c r="AB495"/>
      <c r="AC495" s="66"/>
    </row>
    <row r="496" spans="2:29" s="35" customFormat="1">
      <c r="B496" s="38" t="s">
        <v>3797</v>
      </c>
      <c r="C496" s="36"/>
      <c r="D496" s="212" t="s">
        <v>2950</v>
      </c>
      <c r="E496" s="34" t="s">
        <v>1473</v>
      </c>
      <c r="F496" s="129"/>
      <c r="G496" s="129"/>
      <c r="H496" s="129"/>
      <c r="I496" s="129"/>
      <c r="J496" s="34" t="s">
        <v>388</v>
      </c>
      <c r="K496" s="34" t="str">
        <f>+K493</f>
        <v>Usado</v>
      </c>
      <c r="L496" s="34">
        <v>1</v>
      </c>
      <c r="O496" s="34" t="s">
        <v>2434</v>
      </c>
      <c r="P496" s="34"/>
      <c r="W496" s="196">
        <v>10000</v>
      </c>
      <c r="X496" s="197" t="e">
        <f>+W496*J496</f>
        <v>#VALUE!</v>
      </c>
      <c r="Y496"/>
      <c r="Z496"/>
      <c r="AA496"/>
      <c r="AB496"/>
      <c r="AC496" s="66"/>
    </row>
    <row r="497" spans="2:29" s="35" customFormat="1">
      <c r="B497" s="38" t="s">
        <v>3798</v>
      </c>
      <c r="C497" s="36"/>
      <c r="D497" s="212" t="s">
        <v>2951</v>
      </c>
      <c r="E497" s="34" t="s">
        <v>1474</v>
      </c>
      <c r="F497" s="129"/>
      <c r="G497" s="129"/>
      <c r="H497" s="129"/>
      <c r="I497" s="129"/>
      <c r="J497" s="34" t="s">
        <v>388</v>
      </c>
      <c r="K497" s="34" t="s">
        <v>595</v>
      </c>
      <c r="L497" s="34">
        <v>1</v>
      </c>
      <c r="O497" s="34" t="str">
        <f t="shared" ref="O497:O499" si="218">+O496</f>
        <v>HABITACION 117</v>
      </c>
      <c r="P497" s="34"/>
      <c r="W497" s="196">
        <v>3000</v>
      </c>
      <c r="X497" s="197" t="e">
        <f t="shared" ref="X497:X498" si="219">+W497*J497</f>
        <v>#VALUE!</v>
      </c>
      <c r="Y497"/>
      <c r="Z497"/>
      <c r="AA497"/>
      <c r="AB497"/>
      <c r="AC497" s="66"/>
    </row>
    <row r="498" spans="2:29" s="35" customFormat="1">
      <c r="B498" s="38" t="s">
        <v>3799</v>
      </c>
      <c r="C498" s="36"/>
      <c r="D498" s="212" t="s">
        <v>2952</v>
      </c>
      <c r="E498" s="34" t="s">
        <v>1475</v>
      </c>
      <c r="F498" s="129"/>
      <c r="G498" s="129"/>
      <c r="H498" s="129"/>
      <c r="I498" s="129"/>
      <c r="J498" s="34" t="s">
        <v>388</v>
      </c>
      <c r="K498" s="34" t="str">
        <f>+K496</f>
        <v>Usado</v>
      </c>
      <c r="L498" s="34">
        <v>1</v>
      </c>
      <c r="O498" s="34" t="str">
        <f t="shared" si="218"/>
        <v>HABITACION 117</v>
      </c>
      <c r="P498" s="34"/>
      <c r="W498" s="196">
        <v>3500</v>
      </c>
      <c r="X498" s="197" t="e">
        <f t="shared" si="219"/>
        <v>#VALUE!</v>
      </c>
      <c r="Y498"/>
      <c r="Z498"/>
      <c r="AA498"/>
      <c r="AB498"/>
      <c r="AC498" s="66"/>
    </row>
    <row r="499" spans="2:29" s="35" customFormat="1">
      <c r="B499" s="38" t="s">
        <v>3800</v>
      </c>
      <c r="C499" s="36"/>
      <c r="D499" s="212" t="s">
        <v>2953</v>
      </c>
      <c r="E499" s="34" t="s">
        <v>1476</v>
      </c>
      <c r="F499" s="129"/>
      <c r="G499" s="129"/>
      <c r="H499" s="129"/>
      <c r="I499" s="129"/>
      <c r="J499" s="34" t="s">
        <v>388</v>
      </c>
      <c r="K499" s="34" t="str">
        <f>+K497</f>
        <v>Usado</v>
      </c>
      <c r="L499" s="34">
        <v>1</v>
      </c>
      <c r="O499" s="34" t="str">
        <f t="shared" si="218"/>
        <v>HABITACION 117</v>
      </c>
      <c r="P499" s="34"/>
      <c r="W499" s="196">
        <v>1000</v>
      </c>
      <c r="X499" s="197">
        <f>+W499</f>
        <v>1000</v>
      </c>
      <c r="Y499"/>
      <c r="Z499"/>
      <c r="AA499"/>
      <c r="AB499"/>
      <c r="AC499" s="66"/>
    </row>
    <row r="500" spans="2:29" s="35" customFormat="1">
      <c r="B500" s="38" t="s">
        <v>3801</v>
      </c>
      <c r="C500" s="36"/>
      <c r="D500" s="212" t="s">
        <v>2956</v>
      </c>
      <c r="E500" s="34" t="str">
        <f>+E12</f>
        <v>LOCKERS</v>
      </c>
      <c r="F500" s="34"/>
      <c r="G500" s="34"/>
      <c r="H500" s="34"/>
      <c r="I500" s="34"/>
      <c r="J500" s="34" t="str">
        <f>+J2382</f>
        <v>Plateado</v>
      </c>
      <c r="K500" s="34" t="str">
        <f>+K2385</f>
        <v>Usado</v>
      </c>
      <c r="L500" s="34">
        <f>+L2384</f>
        <v>1</v>
      </c>
      <c r="M500" s="34"/>
      <c r="N500" s="34"/>
      <c r="O500" s="34" t="str">
        <f>+B2389</f>
        <v>ESTACION DE ENFERMERIA</v>
      </c>
      <c r="P500" s="34"/>
      <c r="W500" s="196">
        <v>500</v>
      </c>
      <c r="X500" s="197">
        <f t="shared" ref="X500:X517" si="220">+L500*W500</f>
        <v>500</v>
      </c>
      <c r="Y500"/>
      <c r="Z500"/>
      <c r="AA500"/>
      <c r="AB500"/>
      <c r="AC500" s="66"/>
    </row>
    <row r="501" spans="2:29" s="35" customFormat="1">
      <c r="B501" s="38" t="s">
        <v>3802</v>
      </c>
      <c r="C501" s="36"/>
      <c r="D501" s="212" t="s">
        <v>2957</v>
      </c>
      <c r="E501" s="34" t="s">
        <v>1268</v>
      </c>
      <c r="F501" s="34"/>
      <c r="G501" s="34"/>
      <c r="H501" s="34"/>
      <c r="I501" s="34"/>
      <c r="J501" s="34" t="str">
        <f>+J2388</f>
        <v>Negro</v>
      </c>
      <c r="K501" s="34" t="str">
        <f>+K500</f>
        <v>Usado</v>
      </c>
      <c r="L501" s="34">
        <v>1</v>
      </c>
      <c r="M501" s="34"/>
      <c r="N501" s="34"/>
      <c r="O501" s="34" t="str">
        <f>+O500</f>
        <v>ESTACION DE ENFERMERIA</v>
      </c>
      <c r="P501" s="34"/>
      <c r="W501" s="196">
        <v>1000</v>
      </c>
      <c r="X501" s="197">
        <f t="shared" si="220"/>
        <v>1000</v>
      </c>
      <c r="Y501"/>
      <c r="Z501"/>
      <c r="AA501"/>
      <c r="AB501"/>
      <c r="AC501" s="66"/>
    </row>
    <row r="502" spans="2:29" s="35" customFormat="1">
      <c r="B502" s="38" t="s">
        <v>3803</v>
      </c>
      <c r="C502" s="36"/>
      <c r="D502" s="212" t="s">
        <v>2958</v>
      </c>
      <c r="E502" s="34" t="str">
        <f>+E541</f>
        <v xml:space="preserve">NEGATOSCOPIO </v>
      </c>
      <c r="F502" s="34"/>
      <c r="G502" s="34"/>
      <c r="H502" s="34"/>
      <c r="I502" s="34"/>
      <c r="J502" s="34" t="str">
        <f>+J2386</f>
        <v>Blanco</v>
      </c>
      <c r="K502" s="34" t="str">
        <f>+K2385</f>
        <v>Usado</v>
      </c>
      <c r="L502" s="34">
        <f>+L2383</f>
        <v>1</v>
      </c>
      <c r="M502" s="34"/>
      <c r="N502" s="34"/>
      <c r="O502" s="34" t="str">
        <f>+O500</f>
        <v>ESTACION DE ENFERMERIA</v>
      </c>
      <c r="P502" s="34"/>
      <c r="W502" s="196">
        <v>50000</v>
      </c>
      <c r="X502" s="197">
        <f t="shared" si="220"/>
        <v>50000</v>
      </c>
      <c r="Y502"/>
      <c r="Z502"/>
      <c r="AA502"/>
      <c r="AB502"/>
      <c r="AC502" s="66"/>
    </row>
    <row r="503" spans="2:29" s="35" customFormat="1">
      <c r="B503" s="38" t="s">
        <v>3804</v>
      </c>
      <c r="C503" s="36"/>
      <c r="D503" s="212" t="s">
        <v>2959</v>
      </c>
      <c r="E503" s="34" t="str">
        <f>+E77</f>
        <v>Mesas para escritorio azules</v>
      </c>
      <c r="F503" s="34"/>
      <c r="G503" s="34"/>
      <c r="H503" s="34"/>
      <c r="I503" s="34"/>
      <c r="J503" s="34" t="s">
        <v>1269</v>
      </c>
      <c r="K503" s="34" t="str">
        <f>+K500</f>
        <v>Usado</v>
      </c>
      <c r="L503" s="34">
        <v>1</v>
      </c>
      <c r="M503" s="34"/>
      <c r="N503" s="34"/>
      <c r="O503" s="34" t="str">
        <f>+O501</f>
        <v>ESTACION DE ENFERMERIA</v>
      </c>
      <c r="P503" s="34"/>
      <c r="W503" s="196">
        <v>1000</v>
      </c>
      <c r="X503" s="197">
        <f t="shared" si="220"/>
        <v>1000</v>
      </c>
      <c r="Y503"/>
      <c r="Z503"/>
      <c r="AA503"/>
      <c r="AB503"/>
      <c r="AC503" s="66"/>
    </row>
    <row r="504" spans="2:29" s="35" customFormat="1">
      <c r="B504" s="38" t="s">
        <v>3805</v>
      </c>
      <c r="C504" s="36"/>
      <c r="D504" s="212" t="s">
        <v>2960</v>
      </c>
      <c r="E504" s="34" t="s">
        <v>1270</v>
      </c>
      <c r="F504" s="34"/>
      <c r="G504" s="34" t="s">
        <v>662</v>
      </c>
      <c r="H504" s="34"/>
      <c r="I504" s="34"/>
      <c r="J504" s="34" t="s">
        <v>1271</v>
      </c>
      <c r="K504" s="34" t="str">
        <f>+K501</f>
        <v>Usado</v>
      </c>
      <c r="L504" s="34">
        <v>2</v>
      </c>
      <c r="M504" s="34"/>
      <c r="N504" s="34"/>
      <c r="O504" s="34" t="str">
        <f>+B2389</f>
        <v>ESTACION DE ENFERMERIA</v>
      </c>
      <c r="P504" s="34"/>
      <c r="W504" s="196">
        <v>2000</v>
      </c>
      <c r="X504" s="197">
        <f t="shared" si="220"/>
        <v>4000</v>
      </c>
      <c r="Y504"/>
      <c r="Z504"/>
      <c r="AA504"/>
      <c r="AB504"/>
      <c r="AC504" s="66"/>
    </row>
    <row r="505" spans="2:29" s="35" customFormat="1">
      <c r="B505" s="38" t="s">
        <v>3806</v>
      </c>
      <c r="C505" s="36"/>
      <c r="D505" s="212" t="s">
        <v>2961</v>
      </c>
      <c r="E505" s="34" t="s">
        <v>1272</v>
      </c>
      <c r="F505" s="34"/>
      <c r="G505" s="34" t="s">
        <v>1273</v>
      </c>
      <c r="H505" s="34">
        <v>3040</v>
      </c>
      <c r="I505" s="34"/>
      <c r="J505" s="34" t="s">
        <v>1212</v>
      </c>
      <c r="K505" s="34" t="str">
        <f>+K502</f>
        <v>Usado</v>
      </c>
      <c r="L505" s="34">
        <v>1</v>
      </c>
      <c r="M505" s="34"/>
      <c r="N505" s="34"/>
      <c r="O505" s="34" t="str">
        <f>+B2389</f>
        <v>ESTACION DE ENFERMERIA</v>
      </c>
      <c r="P505" s="34"/>
      <c r="W505" s="196">
        <v>63000</v>
      </c>
      <c r="X505" s="197">
        <f t="shared" si="220"/>
        <v>63000</v>
      </c>
      <c r="Y505"/>
      <c r="Z505"/>
      <c r="AA505"/>
      <c r="AB505"/>
      <c r="AC505" s="66"/>
    </row>
    <row r="506" spans="2:29" s="35" customFormat="1">
      <c r="B506" s="38" t="s">
        <v>3807</v>
      </c>
      <c r="C506" s="36"/>
      <c r="D506" s="212" t="s">
        <v>2962</v>
      </c>
      <c r="E506" s="34" t="str">
        <f>+E504</f>
        <v>Mesa para alimentos</v>
      </c>
      <c r="F506" s="34"/>
      <c r="G506" s="34" t="s">
        <v>662</v>
      </c>
      <c r="H506" s="34"/>
      <c r="I506" s="34"/>
      <c r="J506" s="34" t="s">
        <v>1274</v>
      </c>
      <c r="K506" s="34" t="str">
        <f>+K504</f>
        <v>Usado</v>
      </c>
      <c r="L506" s="34">
        <v>1</v>
      </c>
      <c r="M506" s="34"/>
      <c r="N506" s="34"/>
      <c r="O506" s="34" t="str">
        <f>+B2389</f>
        <v>ESTACION DE ENFERMERIA</v>
      </c>
      <c r="P506" s="34"/>
      <c r="W506" s="196">
        <v>2000</v>
      </c>
      <c r="X506" s="197">
        <f t="shared" si="220"/>
        <v>2000</v>
      </c>
      <c r="Y506"/>
      <c r="Z506"/>
      <c r="AA506"/>
      <c r="AB506"/>
      <c r="AC506" s="66"/>
    </row>
    <row r="507" spans="2:29" s="35" customFormat="1">
      <c r="B507" s="38" t="s">
        <v>3808</v>
      </c>
      <c r="C507" s="36"/>
      <c r="D507" s="212" t="s">
        <v>2963</v>
      </c>
      <c r="E507" s="34" t="str">
        <f>+E530</f>
        <v>CPU</v>
      </c>
      <c r="F507" s="34"/>
      <c r="G507" s="34" t="s">
        <v>895</v>
      </c>
      <c r="H507" s="34"/>
      <c r="I507" s="34"/>
      <c r="J507" s="34" t="str">
        <f>+J2388</f>
        <v>Negro</v>
      </c>
      <c r="K507" s="34" t="str">
        <f>+K506</f>
        <v>Usado</v>
      </c>
      <c r="L507" s="34">
        <v>1</v>
      </c>
      <c r="M507" s="34"/>
      <c r="N507" s="34"/>
      <c r="O507" s="34" t="str">
        <f>+B2389</f>
        <v>ESTACION DE ENFERMERIA</v>
      </c>
      <c r="P507" s="34"/>
      <c r="W507" s="196">
        <v>1500</v>
      </c>
      <c r="X507" s="197">
        <f t="shared" si="220"/>
        <v>1500</v>
      </c>
      <c r="Y507"/>
      <c r="Z507"/>
      <c r="AA507"/>
      <c r="AB507"/>
      <c r="AC507" s="66"/>
    </row>
    <row r="508" spans="2:29" s="98" customFormat="1">
      <c r="B508" s="160" t="s">
        <v>3809</v>
      </c>
      <c r="C508" s="161"/>
      <c r="D508" s="247" t="s">
        <v>2964</v>
      </c>
      <c r="E508" s="97" t="s">
        <v>496</v>
      </c>
      <c r="F508" s="97"/>
      <c r="G508" s="97" t="str">
        <f>+G507</f>
        <v>DELL</v>
      </c>
      <c r="H508" s="97"/>
      <c r="I508" s="97"/>
      <c r="J508" s="97" t="str">
        <f>+J2388</f>
        <v>Negro</v>
      </c>
      <c r="K508" s="97" t="str">
        <f>+K505</f>
        <v>Usado</v>
      </c>
      <c r="L508" s="97">
        <v>1</v>
      </c>
      <c r="M508" s="97"/>
      <c r="N508" s="97"/>
      <c r="O508" s="97" t="str">
        <f>+B2389</f>
        <v>ESTACION DE ENFERMERIA</v>
      </c>
      <c r="P508" s="97"/>
      <c r="W508" s="162">
        <v>1000</v>
      </c>
      <c r="X508" s="163">
        <f t="shared" si="220"/>
        <v>1000</v>
      </c>
      <c r="Y508" s="99"/>
      <c r="Z508" s="99"/>
      <c r="AA508" s="99"/>
      <c r="AB508" s="99"/>
      <c r="AC508" s="100"/>
    </row>
    <row r="509" spans="2:29" s="35" customFormat="1">
      <c r="B509" s="38" t="s">
        <v>3810</v>
      </c>
      <c r="C509" s="36"/>
      <c r="D509" s="212" t="s">
        <v>2965</v>
      </c>
      <c r="E509" s="34" t="str">
        <f>+E507</f>
        <v>CPU</v>
      </c>
      <c r="F509" s="34"/>
      <c r="G509" s="34" t="s">
        <v>497</v>
      </c>
      <c r="H509" s="34"/>
      <c r="I509" s="34"/>
      <c r="J509" s="34" t="str">
        <f>+J2388</f>
        <v>Negro</v>
      </c>
      <c r="K509" s="34" t="str">
        <f>+K505</f>
        <v>Usado</v>
      </c>
      <c r="L509" s="34">
        <v>1</v>
      </c>
      <c r="M509" s="34"/>
      <c r="N509" s="34"/>
      <c r="O509" s="34" t="str">
        <f>+B2389</f>
        <v>ESTACION DE ENFERMERIA</v>
      </c>
      <c r="P509" s="34"/>
      <c r="W509" s="196">
        <v>1000</v>
      </c>
      <c r="X509" s="197">
        <f t="shared" si="220"/>
        <v>1000</v>
      </c>
      <c r="Y509"/>
      <c r="Z509"/>
      <c r="AA509"/>
      <c r="AB509"/>
      <c r="AC509" s="66"/>
    </row>
    <row r="510" spans="2:29" s="98" customFormat="1">
      <c r="B510" s="160" t="s">
        <v>3811</v>
      </c>
      <c r="C510" s="161"/>
      <c r="D510" s="247" t="s">
        <v>2966</v>
      </c>
      <c r="E510" s="97" t="str">
        <f>+E508</f>
        <v xml:space="preserve">TECLADO </v>
      </c>
      <c r="F510" s="97"/>
      <c r="G510" s="97" t="str">
        <f>+G509</f>
        <v>HP</v>
      </c>
      <c r="H510" s="97"/>
      <c r="I510" s="97"/>
      <c r="J510" s="97" t="str">
        <f>+J508</f>
        <v>Negro</v>
      </c>
      <c r="K510" s="97" t="str">
        <f>+K508</f>
        <v>Usado</v>
      </c>
      <c r="L510" s="97">
        <v>1</v>
      </c>
      <c r="M510" s="97"/>
      <c r="N510" s="97"/>
      <c r="O510" s="97" t="str">
        <f>+B2389</f>
        <v>ESTACION DE ENFERMERIA</v>
      </c>
      <c r="P510" s="97"/>
      <c r="W510" s="162">
        <v>1500</v>
      </c>
      <c r="X510" s="163">
        <f t="shared" si="220"/>
        <v>1500</v>
      </c>
      <c r="Y510" s="99"/>
      <c r="Z510" s="99"/>
      <c r="AA510" s="99"/>
      <c r="AB510" s="99"/>
      <c r="AC510" s="100"/>
    </row>
    <row r="511" spans="2:29" s="35" customFormat="1">
      <c r="B511" s="38" t="s">
        <v>3812</v>
      </c>
      <c r="C511" s="36"/>
      <c r="D511" s="212" t="s">
        <v>2967</v>
      </c>
      <c r="E511" s="34" t="s">
        <v>1275</v>
      </c>
      <c r="F511" s="34"/>
      <c r="G511" s="34"/>
      <c r="H511" s="34"/>
      <c r="I511" s="34"/>
      <c r="J511" s="34" t="s">
        <v>1276</v>
      </c>
      <c r="K511" s="34" t="str">
        <f>+K506</f>
        <v>Usado</v>
      </c>
      <c r="L511" s="34">
        <v>1</v>
      </c>
      <c r="M511" s="34"/>
      <c r="N511" s="34"/>
      <c r="O511" s="34" t="str">
        <f>+B2389</f>
        <v>ESTACION DE ENFERMERIA</v>
      </c>
      <c r="P511" s="34"/>
      <c r="W511" s="196">
        <v>3000</v>
      </c>
      <c r="X511" s="197">
        <f t="shared" si="220"/>
        <v>3000</v>
      </c>
      <c r="Y511"/>
      <c r="Z511"/>
      <c r="AA511"/>
      <c r="AB511"/>
      <c r="AC511" s="66"/>
    </row>
    <row r="512" spans="2:29" s="35" customFormat="1">
      <c r="B512" s="38" t="s">
        <v>3813</v>
      </c>
      <c r="C512" s="36"/>
      <c r="D512" s="212" t="s">
        <v>2968</v>
      </c>
      <c r="E512" s="34" t="s">
        <v>1277</v>
      </c>
      <c r="F512" s="34"/>
      <c r="G512" s="34" t="s">
        <v>1278</v>
      </c>
      <c r="H512" s="34"/>
      <c r="I512" s="34"/>
      <c r="J512" s="34" t="s">
        <v>937</v>
      </c>
      <c r="K512" s="34" t="str">
        <f>+K510</f>
        <v>Usado</v>
      </c>
      <c r="L512" s="34">
        <v>1</v>
      </c>
      <c r="M512" s="34"/>
      <c r="N512" s="34"/>
      <c r="O512" s="34" t="str">
        <f>+B2389</f>
        <v>ESTACION DE ENFERMERIA</v>
      </c>
      <c r="P512" s="34"/>
      <c r="W512" s="196">
        <f>300*60</f>
        <v>18000</v>
      </c>
      <c r="X512" s="197">
        <f t="shared" si="220"/>
        <v>18000</v>
      </c>
      <c r="Y512"/>
      <c r="Z512"/>
      <c r="AA512"/>
      <c r="AB512"/>
      <c r="AC512" s="66"/>
    </row>
    <row r="513" spans="2:29" s="35" customFormat="1">
      <c r="B513" s="38" t="s">
        <v>3814</v>
      </c>
      <c r="C513" s="36"/>
      <c r="D513" s="212" t="s">
        <v>2969</v>
      </c>
      <c r="E513" s="34" t="s">
        <v>557</v>
      </c>
      <c r="F513" s="34"/>
      <c r="G513" s="34"/>
      <c r="H513" s="34"/>
      <c r="I513" s="34"/>
      <c r="J513" s="34" t="str">
        <f>+J2388</f>
        <v>Negro</v>
      </c>
      <c r="K513" s="34" t="str">
        <f>+K506</f>
        <v>Usado</v>
      </c>
      <c r="L513" s="34">
        <v>1</v>
      </c>
      <c r="M513" s="34"/>
      <c r="N513" s="34"/>
      <c r="O513" s="34" t="str">
        <f>+B2389</f>
        <v>ESTACION DE ENFERMERIA</v>
      </c>
      <c r="P513" s="34"/>
      <c r="W513" s="196">
        <v>1500</v>
      </c>
      <c r="X513" s="197">
        <f t="shared" si="220"/>
        <v>1500</v>
      </c>
      <c r="Y513"/>
      <c r="Z513"/>
      <c r="AA513"/>
      <c r="AB513"/>
      <c r="AC513" s="66"/>
    </row>
    <row r="514" spans="2:29" s="35" customFormat="1">
      <c r="B514" s="38" t="s">
        <v>3815</v>
      </c>
      <c r="C514" s="36"/>
      <c r="D514" s="212" t="s">
        <v>2970</v>
      </c>
      <c r="E514" s="34" t="s">
        <v>1288</v>
      </c>
      <c r="F514" s="34"/>
      <c r="G514" s="34"/>
      <c r="H514" s="34"/>
      <c r="I514" s="34"/>
      <c r="J514" s="34" t="s">
        <v>1134</v>
      </c>
      <c r="K514" s="34" t="str">
        <f>+K135</f>
        <v>Usado</v>
      </c>
      <c r="L514" s="34">
        <f>+L135</f>
        <v>1</v>
      </c>
      <c r="M514" s="34"/>
      <c r="N514" s="34"/>
      <c r="O514" s="34" t="str">
        <f>+B2419</f>
        <v>ESTACION DE ENFERMERIA B</v>
      </c>
      <c r="P514" s="34"/>
      <c r="W514" s="196">
        <v>50000</v>
      </c>
      <c r="X514" s="197">
        <f t="shared" si="220"/>
        <v>50000</v>
      </c>
      <c r="Y514"/>
      <c r="Z514"/>
      <c r="AA514"/>
      <c r="AB514"/>
      <c r="AC514" s="66"/>
    </row>
    <row r="515" spans="2:29" s="35" customFormat="1">
      <c r="B515" s="38" t="s">
        <v>3816</v>
      </c>
      <c r="C515" s="36"/>
      <c r="D515" s="212" t="s">
        <v>2971</v>
      </c>
      <c r="E515" s="34" t="s">
        <v>1289</v>
      </c>
      <c r="F515" s="34"/>
      <c r="G515" s="34"/>
      <c r="H515" s="34"/>
      <c r="I515" s="34"/>
      <c r="J515" s="34" t="str">
        <f>+J514</f>
        <v>METAL</v>
      </c>
      <c r="K515" s="34" t="str">
        <f>+K135</f>
        <v>Usado</v>
      </c>
      <c r="L515" s="34">
        <v>1</v>
      </c>
      <c r="M515" s="34"/>
      <c r="N515" s="34"/>
      <c r="O515" s="34" t="str">
        <f>+B2419</f>
        <v>ESTACION DE ENFERMERIA B</v>
      </c>
      <c r="P515" s="34"/>
      <c r="W515" s="196">
        <v>25000</v>
      </c>
      <c r="X515" s="197">
        <f t="shared" si="220"/>
        <v>25000</v>
      </c>
      <c r="Y515"/>
      <c r="Z515"/>
      <c r="AA515"/>
      <c r="AB515"/>
      <c r="AC515" s="66"/>
    </row>
    <row r="516" spans="2:29" s="35" customFormat="1">
      <c r="B516" s="38" t="s">
        <v>3817</v>
      </c>
      <c r="C516" s="36"/>
      <c r="D516" s="212" t="s">
        <v>2972</v>
      </c>
      <c r="E516" s="34" t="s">
        <v>1290</v>
      </c>
      <c r="F516" s="34"/>
      <c r="G516" s="34"/>
      <c r="H516" s="34"/>
      <c r="I516" s="34"/>
      <c r="J516" s="34" t="str">
        <f>+J135</f>
        <v>GRIS</v>
      </c>
      <c r="K516" s="34" t="str">
        <f>+K134</f>
        <v>Usado</v>
      </c>
      <c r="L516" s="34">
        <v>1</v>
      </c>
      <c r="M516" s="34"/>
      <c r="N516" s="34"/>
      <c r="O516" s="34" t="str">
        <f>+B2419</f>
        <v>ESTACION DE ENFERMERIA B</v>
      </c>
      <c r="P516" s="34"/>
      <c r="W516" s="196">
        <v>1500</v>
      </c>
      <c r="X516" s="197">
        <f t="shared" si="220"/>
        <v>1500</v>
      </c>
      <c r="Y516"/>
      <c r="Z516"/>
      <c r="AA516"/>
      <c r="AB516"/>
      <c r="AC516" s="66"/>
    </row>
    <row r="517" spans="2:29" s="35" customFormat="1">
      <c r="B517" s="38" t="s">
        <v>3818</v>
      </c>
      <c r="C517" s="36"/>
      <c r="D517" s="212" t="s">
        <v>2973</v>
      </c>
      <c r="E517" s="34" t="s">
        <v>1291</v>
      </c>
      <c r="F517" s="34"/>
      <c r="G517" s="34"/>
      <c r="H517" s="34"/>
      <c r="I517" s="34"/>
      <c r="J517" s="34" t="s">
        <v>562</v>
      </c>
      <c r="K517" s="34" t="str">
        <f>+K515</f>
        <v>Usado</v>
      </c>
      <c r="L517" s="34">
        <f>+L515</f>
        <v>1</v>
      </c>
      <c r="M517" s="34"/>
      <c r="N517" s="34"/>
      <c r="O517" s="34" t="str">
        <f>+B2419</f>
        <v>ESTACION DE ENFERMERIA B</v>
      </c>
      <c r="P517" s="34"/>
      <c r="W517" s="196">
        <v>3000</v>
      </c>
      <c r="X517" s="197">
        <f t="shared" si="220"/>
        <v>3000</v>
      </c>
      <c r="Y517"/>
      <c r="Z517"/>
      <c r="AA517"/>
      <c r="AB517"/>
      <c r="AC517" s="66"/>
    </row>
    <row r="518" spans="2:29" s="35" customFormat="1">
      <c r="B518" s="38" t="s">
        <v>3819</v>
      </c>
      <c r="C518" s="36"/>
      <c r="D518" s="212" t="s">
        <v>2974</v>
      </c>
      <c r="E518" s="122" t="s">
        <v>1171</v>
      </c>
      <c r="F518" s="70" t="s">
        <v>1170</v>
      </c>
      <c r="G518" s="70" t="s">
        <v>1172</v>
      </c>
      <c r="H518" s="70" t="s">
        <v>1169</v>
      </c>
      <c r="I518" s="104"/>
      <c r="J518" s="70" t="s">
        <v>868</v>
      </c>
      <c r="K518" s="70" t="str">
        <f>+K2345</f>
        <v>nuevo</v>
      </c>
      <c r="L518" s="70">
        <v>1</v>
      </c>
      <c r="M518" s="104"/>
      <c r="N518" s="104"/>
      <c r="O518" s="70" t="str">
        <f>+B2348</f>
        <v>CUARTO DE SEGURIDAD</v>
      </c>
      <c r="P518" s="129"/>
      <c r="W518" s="196">
        <f>500*60</f>
        <v>30000</v>
      </c>
      <c r="X518" s="197">
        <f>+W518</f>
        <v>30000</v>
      </c>
      <c r="Y518"/>
      <c r="Z518"/>
      <c r="AA518"/>
      <c r="AB518"/>
      <c r="AC518" s="66"/>
    </row>
    <row r="519" spans="2:29" s="35" customFormat="1">
      <c r="B519" s="38" t="s">
        <v>3820</v>
      </c>
      <c r="C519" s="36"/>
      <c r="D519" s="212" t="s">
        <v>2975</v>
      </c>
      <c r="E519" s="70" t="s">
        <v>1175</v>
      </c>
      <c r="F519" s="70" t="s">
        <v>1174</v>
      </c>
      <c r="G519" s="70" t="s">
        <v>1173</v>
      </c>
      <c r="H519" s="70"/>
      <c r="I519" s="70"/>
      <c r="J519" s="70" t="s">
        <v>937</v>
      </c>
      <c r="K519" s="70" t="str">
        <f>+K2347</f>
        <v>Usado</v>
      </c>
      <c r="L519" s="70">
        <v>6</v>
      </c>
      <c r="M519" s="70"/>
      <c r="N519" s="70"/>
      <c r="O519" s="70" t="str">
        <f>+B2348</f>
        <v>CUARTO DE SEGURIDAD</v>
      </c>
      <c r="P519" s="34"/>
      <c r="W519" s="196">
        <f>190*60</f>
        <v>11400</v>
      </c>
      <c r="X519" s="197">
        <f>+W519*L519</f>
        <v>68400</v>
      </c>
      <c r="Y519"/>
      <c r="Z519"/>
      <c r="AA519"/>
      <c r="AB519"/>
      <c r="AC519" s="66"/>
    </row>
    <row r="520" spans="2:29" s="35" customFormat="1">
      <c r="B520" s="38" t="s">
        <v>3821</v>
      </c>
      <c r="C520" s="36"/>
      <c r="D520" s="212" t="s">
        <v>2976</v>
      </c>
      <c r="E520" s="70" t="s">
        <v>1176</v>
      </c>
      <c r="F520" s="104"/>
      <c r="G520" s="70" t="s">
        <v>1177</v>
      </c>
      <c r="H520" s="104"/>
      <c r="I520" s="104"/>
      <c r="J520" s="70" t="s">
        <v>402</v>
      </c>
      <c r="K520" s="70" t="str">
        <f>+K519</f>
        <v>Usado</v>
      </c>
      <c r="L520" s="70">
        <v>3</v>
      </c>
      <c r="M520" s="104"/>
      <c r="N520" s="104"/>
      <c r="O520" s="70" t="str">
        <f>+B2348</f>
        <v>CUARTO DE SEGURIDAD</v>
      </c>
      <c r="P520" s="129"/>
      <c r="W520" s="196">
        <f>300*60</f>
        <v>18000</v>
      </c>
      <c r="X520" s="197">
        <f>+W520*L520</f>
        <v>54000</v>
      </c>
      <c r="Y520"/>
      <c r="Z520"/>
      <c r="AA520"/>
      <c r="AB520"/>
      <c r="AC520" s="66"/>
    </row>
    <row r="521" spans="2:29" s="35" customFormat="1">
      <c r="B521" s="38" t="s">
        <v>3822</v>
      </c>
      <c r="C521" s="36"/>
      <c r="D521" s="212" t="s">
        <v>2977</v>
      </c>
      <c r="E521" s="70" t="s">
        <v>1179</v>
      </c>
      <c r="F521" s="70" t="s">
        <v>1178</v>
      </c>
      <c r="G521" s="70" t="s">
        <v>1180</v>
      </c>
      <c r="H521" s="70"/>
      <c r="I521" s="70"/>
      <c r="J521" s="70" t="s">
        <v>402</v>
      </c>
      <c r="K521" s="70" t="str">
        <f t="shared" ref="K521:K532" si="221">+K520</f>
        <v>Usado</v>
      </c>
      <c r="L521" s="70">
        <v>1</v>
      </c>
      <c r="M521" s="104"/>
      <c r="N521" s="70"/>
      <c r="O521" s="70" t="str">
        <f>+B2348</f>
        <v>CUARTO DE SEGURIDAD</v>
      </c>
      <c r="P521" s="34"/>
      <c r="W521" s="196">
        <f>300*60</f>
        <v>18000</v>
      </c>
      <c r="X521" s="197">
        <f>+W521</f>
        <v>18000</v>
      </c>
      <c r="Y521"/>
      <c r="Z521"/>
      <c r="AA521"/>
      <c r="AB521"/>
      <c r="AC521" s="66"/>
    </row>
    <row r="522" spans="2:29" s="35" customFormat="1">
      <c r="B522" s="38" t="s">
        <v>3823</v>
      </c>
      <c r="C522" s="36"/>
      <c r="D522" s="212" t="s">
        <v>2978</v>
      </c>
      <c r="E522" s="70" t="s">
        <v>1179</v>
      </c>
      <c r="F522" s="70" t="s">
        <v>1181</v>
      </c>
      <c r="G522" s="70" t="s">
        <v>1182</v>
      </c>
      <c r="H522" s="104"/>
      <c r="I522" s="104"/>
      <c r="J522" s="70" t="s">
        <v>402</v>
      </c>
      <c r="K522" s="70" t="str">
        <f t="shared" si="221"/>
        <v>Usado</v>
      </c>
      <c r="L522" s="70">
        <v>1</v>
      </c>
      <c r="M522" s="104"/>
      <c r="N522" s="70"/>
      <c r="O522" s="70" t="str">
        <f>+B2348</f>
        <v>CUARTO DE SEGURIDAD</v>
      </c>
      <c r="P522" s="129"/>
      <c r="W522" s="196">
        <f>300*60</f>
        <v>18000</v>
      </c>
      <c r="X522" s="197">
        <f>+W522</f>
        <v>18000</v>
      </c>
      <c r="Y522"/>
      <c r="Z522"/>
      <c r="AA522"/>
      <c r="AB522"/>
      <c r="AC522" s="66"/>
    </row>
    <row r="523" spans="2:29" s="35" customFormat="1">
      <c r="B523" s="38" t="s">
        <v>3824</v>
      </c>
      <c r="C523" s="36"/>
      <c r="D523" s="212" t="s">
        <v>2979</v>
      </c>
      <c r="E523" s="70" t="s">
        <v>1179</v>
      </c>
      <c r="F523" s="70" t="s">
        <v>1183</v>
      </c>
      <c r="G523" s="104"/>
      <c r="H523" s="104"/>
      <c r="I523" s="104"/>
      <c r="J523" s="70" t="s">
        <v>402</v>
      </c>
      <c r="K523" s="70" t="str">
        <f t="shared" si="221"/>
        <v>Usado</v>
      </c>
      <c r="L523" s="70">
        <v>1</v>
      </c>
      <c r="M523" s="104"/>
      <c r="N523" s="70"/>
      <c r="O523" s="70" t="str">
        <f>+B2348</f>
        <v>CUARTO DE SEGURIDAD</v>
      </c>
      <c r="P523" s="129"/>
      <c r="W523" s="196">
        <f>+W521</f>
        <v>18000</v>
      </c>
      <c r="X523" s="197">
        <f>+W521</f>
        <v>18000</v>
      </c>
      <c r="Y523"/>
      <c r="Z523"/>
      <c r="AA523"/>
      <c r="AB523"/>
      <c r="AC523" s="66"/>
    </row>
    <row r="524" spans="2:29" s="35" customFormat="1">
      <c r="B524" s="38" t="s">
        <v>3825</v>
      </c>
      <c r="C524" s="36"/>
      <c r="D524" s="212" t="s">
        <v>2980</v>
      </c>
      <c r="E524" s="70" t="s">
        <v>1179</v>
      </c>
      <c r="F524" s="70" t="s">
        <v>1184</v>
      </c>
      <c r="G524" s="104"/>
      <c r="H524" s="104"/>
      <c r="I524" s="104"/>
      <c r="J524" s="70" t="s">
        <v>402</v>
      </c>
      <c r="K524" s="70" t="str">
        <f t="shared" si="221"/>
        <v>Usado</v>
      </c>
      <c r="L524" s="70">
        <v>1</v>
      </c>
      <c r="M524" s="104"/>
      <c r="N524" s="70"/>
      <c r="O524" s="70" t="str">
        <f>+B2348</f>
        <v>CUARTO DE SEGURIDAD</v>
      </c>
      <c r="P524" s="129"/>
      <c r="W524" s="196">
        <f>+W521</f>
        <v>18000</v>
      </c>
      <c r="X524" s="197">
        <f t="shared" ref="X524:X529" si="222">+W524</f>
        <v>18000</v>
      </c>
      <c r="Y524"/>
      <c r="Z524"/>
      <c r="AA524"/>
      <c r="AB524"/>
      <c r="AC524" s="66"/>
    </row>
    <row r="525" spans="2:29" s="35" customFormat="1">
      <c r="B525" s="38" t="s">
        <v>3826</v>
      </c>
      <c r="C525" s="36"/>
      <c r="D525" s="212" t="s">
        <v>2981</v>
      </c>
      <c r="E525" s="70" t="s">
        <v>1179</v>
      </c>
      <c r="F525" s="70" t="s">
        <v>1185</v>
      </c>
      <c r="G525" s="104"/>
      <c r="H525" s="104"/>
      <c r="I525" s="104"/>
      <c r="J525" s="70" t="s">
        <v>402</v>
      </c>
      <c r="K525" s="70" t="str">
        <f t="shared" si="221"/>
        <v>Usado</v>
      </c>
      <c r="L525" s="70">
        <v>3</v>
      </c>
      <c r="M525" s="104"/>
      <c r="N525" s="70"/>
      <c r="O525" s="70" t="str">
        <f>+B2348</f>
        <v>CUARTO DE SEGURIDAD</v>
      </c>
      <c r="P525" s="129"/>
      <c r="W525" s="196">
        <f>+W524</f>
        <v>18000</v>
      </c>
      <c r="X525" s="197">
        <f t="shared" si="222"/>
        <v>18000</v>
      </c>
      <c r="Y525"/>
      <c r="Z525"/>
      <c r="AA525"/>
      <c r="AB525"/>
      <c r="AC525" s="66"/>
    </row>
    <row r="526" spans="2:29" s="35" customFormat="1">
      <c r="B526" s="38" t="s">
        <v>3827</v>
      </c>
      <c r="C526" s="36"/>
      <c r="D526" s="212" t="s">
        <v>2982</v>
      </c>
      <c r="E526" s="70" t="s">
        <v>1179</v>
      </c>
      <c r="F526" s="70" t="s">
        <v>1186</v>
      </c>
      <c r="G526" s="104"/>
      <c r="H526" s="104"/>
      <c r="I526" s="104"/>
      <c r="J526" s="70" t="s">
        <v>402</v>
      </c>
      <c r="K526" s="70" t="str">
        <f t="shared" si="221"/>
        <v>Usado</v>
      </c>
      <c r="L526" s="70">
        <v>1</v>
      </c>
      <c r="M526" s="104"/>
      <c r="N526" s="70"/>
      <c r="O526" s="70" t="str">
        <f>+B2348</f>
        <v>CUARTO DE SEGURIDAD</v>
      </c>
      <c r="P526" s="129"/>
      <c r="W526" s="196">
        <f>300*60</f>
        <v>18000</v>
      </c>
      <c r="X526" s="197">
        <f t="shared" si="222"/>
        <v>18000</v>
      </c>
      <c r="Y526"/>
      <c r="Z526"/>
      <c r="AA526"/>
      <c r="AB526"/>
      <c r="AC526" s="66"/>
    </row>
    <row r="527" spans="2:29" s="35" customFormat="1">
      <c r="B527" s="38" t="s">
        <v>3828</v>
      </c>
      <c r="C527" s="36"/>
      <c r="D527" s="212" t="s">
        <v>2983</v>
      </c>
      <c r="E527" s="70" t="s">
        <v>1163</v>
      </c>
      <c r="F527" s="70" t="s">
        <v>667</v>
      </c>
      <c r="G527" s="104"/>
      <c r="H527" s="104"/>
      <c r="I527" s="104"/>
      <c r="J527" s="70" t="s">
        <v>402</v>
      </c>
      <c r="K527" s="70" t="str">
        <f t="shared" si="221"/>
        <v>Usado</v>
      </c>
      <c r="L527" s="70">
        <v>1</v>
      </c>
      <c r="M527" s="104"/>
      <c r="N527" s="70"/>
      <c r="O527" s="70" t="str">
        <f>+B2348</f>
        <v>CUARTO DE SEGURIDAD</v>
      </c>
      <c r="P527" s="129"/>
      <c r="W527" s="196">
        <f>200*60</f>
        <v>12000</v>
      </c>
      <c r="X527" s="197">
        <f t="shared" si="222"/>
        <v>12000</v>
      </c>
      <c r="Y527"/>
      <c r="Z527"/>
      <c r="AA527"/>
      <c r="AB527"/>
      <c r="AC527" s="66"/>
    </row>
    <row r="528" spans="2:29" s="35" customFormat="1">
      <c r="B528" s="38" t="s">
        <v>3829</v>
      </c>
      <c r="C528" s="36"/>
      <c r="D528" s="212" t="s">
        <v>2984</v>
      </c>
      <c r="E528" s="70" t="s">
        <v>1187</v>
      </c>
      <c r="F528" s="70" t="s">
        <v>1188</v>
      </c>
      <c r="G528" s="104"/>
      <c r="H528" s="104"/>
      <c r="I528" s="104"/>
      <c r="J528" s="70" t="str">
        <f>+J522</f>
        <v>Negro</v>
      </c>
      <c r="K528" s="70" t="str">
        <f t="shared" si="221"/>
        <v>Usado</v>
      </c>
      <c r="L528" s="70">
        <f>+L526</f>
        <v>1</v>
      </c>
      <c r="M528" s="104"/>
      <c r="N528" s="70"/>
      <c r="O528" s="70" t="str">
        <f>+B2348</f>
        <v>CUARTO DE SEGURIDAD</v>
      </c>
      <c r="P528" s="129"/>
      <c r="W528" s="196">
        <f>700*60</f>
        <v>42000</v>
      </c>
      <c r="X528" s="197">
        <f t="shared" si="222"/>
        <v>42000</v>
      </c>
      <c r="Y528"/>
      <c r="Z528"/>
      <c r="AA528"/>
      <c r="AB528"/>
      <c r="AC528" s="66"/>
    </row>
    <row r="529" spans="2:29" s="35" customFormat="1">
      <c r="B529" s="38" t="s">
        <v>3830</v>
      </c>
      <c r="C529" s="36"/>
      <c r="D529" s="212" t="s">
        <v>2985</v>
      </c>
      <c r="E529" s="70" t="s">
        <v>453</v>
      </c>
      <c r="F529" s="70" t="s">
        <v>1129</v>
      </c>
      <c r="G529" s="104"/>
      <c r="H529" s="104"/>
      <c r="I529" s="104"/>
      <c r="J529" s="70" t="s">
        <v>402</v>
      </c>
      <c r="K529" s="70" t="str">
        <f t="shared" si="221"/>
        <v>Usado</v>
      </c>
      <c r="L529" s="70">
        <f>+L527</f>
        <v>1</v>
      </c>
      <c r="M529" s="104"/>
      <c r="N529" s="70"/>
      <c r="O529" s="70" t="str">
        <f>+B2348</f>
        <v>CUARTO DE SEGURIDAD</v>
      </c>
      <c r="P529" s="129"/>
      <c r="W529" s="196">
        <v>1000</v>
      </c>
      <c r="X529" s="197">
        <f t="shared" si="222"/>
        <v>1000</v>
      </c>
      <c r="Y529"/>
      <c r="Z529"/>
      <c r="AA529"/>
      <c r="AB529"/>
      <c r="AC529" s="66"/>
    </row>
    <row r="530" spans="2:29" s="35" customFormat="1">
      <c r="B530" s="38" t="s">
        <v>3831</v>
      </c>
      <c r="C530" s="36"/>
      <c r="D530" s="212" t="s">
        <v>2986</v>
      </c>
      <c r="E530" s="70" t="s">
        <v>896</v>
      </c>
      <c r="F530" s="70" t="s">
        <v>1189</v>
      </c>
      <c r="G530" s="104"/>
      <c r="H530" s="104"/>
      <c r="I530" s="104"/>
      <c r="J530" s="70" t="s">
        <v>402</v>
      </c>
      <c r="K530" s="70" t="str">
        <f t="shared" si="221"/>
        <v>Usado</v>
      </c>
      <c r="L530" s="70">
        <f>+L527</f>
        <v>1</v>
      </c>
      <c r="M530" s="104"/>
      <c r="N530" s="70"/>
      <c r="O530" s="70" t="str">
        <f>+B2348</f>
        <v>CUARTO DE SEGURIDAD</v>
      </c>
      <c r="P530" s="129"/>
      <c r="W530" s="196">
        <v>2000</v>
      </c>
      <c r="X530" s="197">
        <v>2000</v>
      </c>
      <c r="Y530"/>
      <c r="Z530"/>
      <c r="AA530"/>
      <c r="AB530"/>
      <c r="AC530" s="66"/>
    </row>
    <row r="531" spans="2:29" s="98" customFormat="1">
      <c r="B531" s="160" t="s">
        <v>3832</v>
      </c>
      <c r="C531" s="161"/>
      <c r="D531" s="247" t="s">
        <v>2987</v>
      </c>
      <c r="E531" s="97" t="s">
        <v>496</v>
      </c>
      <c r="F531" s="97" t="s">
        <v>895</v>
      </c>
      <c r="G531" s="295"/>
      <c r="H531" s="295"/>
      <c r="I531" s="295"/>
      <c r="J531" s="97" t="s">
        <v>402</v>
      </c>
      <c r="K531" s="97" t="str">
        <f t="shared" si="221"/>
        <v>Usado</v>
      </c>
      <c r="L531" s="97">
        <v>1</v>
      </c>
      <c r="M531" s="295"/>
      <c r="N531" s="97"/>
      <c r="O531" s="97" t="str">
        <f>+B2348</f>
        <v>CUARTO DE SEGURIDAD</v>
      </c>
      <c r="P531" s="295"/>
      <c r="W531" s="162">
        <v>1000</v>
      </c>
      <c r="X531" s="163">
        <v>1000</v>
      </c>
      <c r="Y531" s="99"/>
      <c r="Z531" s="99"/>
      <c r="AA531" s="99"/>
      <c r="AB531" s="99"/>
      <c r="AC531" s="100"/>
    </row>
    <row r="532" spans="2:29" s="98" customFormat="1">
      <c r="B532" s="160" t="s">
        <v>3833</v>
      </c>
      <c r="C532" s="161"/>
      <c r="D532" s="247" t="s">
        <v>2988</v>
      </c>
      <c r="E532" s="97" t="s">
        <v>1190</v>
      </c>
      <c r="F532" s="97"/>
      <c r="G532" s="295"/>
      <c r="H532" s="295"/>
      <c r="I532" s="295"/>
      <c r="J532" s="97" t="s">
        <v>402</v>
      </c>
      <c r="K532" s="97" t="str">
        <f t="shared" si="221"/>
        <v>Usado</v>
      </c>
      <c r="L532" s="97">
        <v>1</v>
      </c>
      <c r="M532" s="295"/>
      <c r="N532" s="97"/>
      <c r="O532" s="97" t="str">
        <f>+B2348</f>
        <v>CUARTO DE SEGURIDAD</v>
      </c>
      <c r="P532" s="295"/>
      <c r="W532" s="162">
        <v>800</v>
      </c>
      <c r="X532" s="163">
        <f>+W532*L532</f>
        <v>800</v>
      </c>
      <c r="Y532" s="99"/>
      <c r="Z532" s="99"/>
      <c r="AA532" s="99"/>
      <c r="AB532" s="99"/>
      <c r="AC532" s="100"/>
    </row>
    <row r="533" spans="2:29" s="35" customFormat="1">
      <c r="B533" s="38" t="s">
        <v>3834</v>
      </c>
      <c r="C533" s="36"/>
      <c r="D533" s="212" t="s">
        <v>2989</v>
      </c>
      <c r="E533" s="34" t="s">
        <v>655</v>
      </c>
      <c r="F533" s="34"/>
      <c r="G533" s="34" t="s">
        <v>656</v>
      </c>
      <c r="H533" s="34" t="s">
        <v>657</v>
      </c>
      <c r="I533" s="34"/>
      <c r="J533" s="34" t="s">
        <v>388</v>
      </c>
      <c r="K533" s="34" t="s">
        <v>377</v>
      </c>
      <c r="L533" s="34">
        <v>1</v>
      </c>
      <c r="O533" s="34" t="str">
        <f>+B2332</f>
        <v>RAYOS X</v>
      </c>
      <c r="P533" s="34"/>
      <c r="W533" s="196">
        <v>5000</v>
      </c>
      <c r="X533" s="197">
        <f t="shared" ref="X533:X543" si="223">+W533</f>
        <v>5000</v>
      </c>
      <c r="Y533"/>
      <c r="Z533"/>
      <c r="AA533"/>
      <c r="AB533"/>
      <c r="AC533" s="66"/>
    </row>
    <row r="534" spans="2:29" s="35" customFormat="1">
      <c r="B534" s="38" t="s">
        <v>3835</v>
      </c>
      <c r="C534" s="36"/>
      <c r="D534" s="212" t="s">
        <v>2990</v>
      </c>
      <c r="E534" s="34" t="s">
        <v>1136</v>
      </c>
      <c r="F534" s="34"/>
      <c r="G534" s="34" t="s">
        <v>1137</v>
      </c>
      <c r="H534" s="34" t="s">
        <v>1138</v>
      </c>
      <c r="I534" s="34"/>
      <c r="J534" s="34" t="str">
        <f>+J533</f>
        <v>Blanco</v>
      </c>
      <c r="K534" s="34" t="str">
        <f>+K661</f>
        <v>Usado</v>
      </c>
      <c r="L534" s="34">
        <v>1</v>
      </c>
      <c r="O534" s="34" t="str">
        <f>+B2332</f>
        <v>RAYOS X</v>
      </c>
      <c r="P534" s="34"/>
      <c r="W534" s="117">
        <v>177000</v>
      </c>
      <c r="X534" s="197">
        <f t="shared" si="223"/>
        <v>177000</v>
      </c>
      <c r="Y534"/>
      <c r="Z534"/>
      <c r="AA534"/>
      <c r="AB534"/>
      <c r="AC534" s="66"/>
    </row>
    <row r="535" spans="2:29" s="35" customFormat="1">
      <c r="B535" s="38" t="s">
        <v>3836</v>
      </c>
      <c r="C535" s="36"/>
      <c r="D535" s="212" t="s">
        <v>2991</v>
      </c>
      <c r="E535" s="34" t="s">
        <v>1139</v>
      </c>
      <c r="F535" s="34"/>
      <c r="G535" s="34" t="s">
        <v>588</v>
      </c>
      <c r="H535" s="34" t="s">
        <v>1140</v>
      </c>
      <c r="I535" s="34"/>
      <c r="J535" s="34" t="str">
        <f>+J534</f>
        <v>Blanco</v>
      </c>
      <c r="K535" s="34" t="str">
        <f>+K534</f>
        <v>Usado</v>
      </c>
      <c r="L535" s="34">
        <v>1</v>
      </c>
      <c r="O535" s="34" t="str">
        <f>+O534</f>
        <v>RAYOS X</v>
      </c>
      <c r="P535" s="34"/>
      <c r="W535" s="196">
        <f>3500*60</f>
        <v>210000</v>
      </c>
      <c r="X535" s="197">
        <f t="shared" si="223"/>
        <v>210000</v>
      </c>
      <c r="Y535"/>
      <c r="Z535"/>
      <c r="AA535"/>
      <c r="AB535"/>
      <c r="AC535" s="66"/>
    </row>
    <row r="536" spans="2:29" s="35" customFormat="1">
      <c r="B536" s="38" t="s">
        <v>3837</v>
      </c>
      <c r="C536" s="36"/>
      <c r="D536" s="212" t="s">
        <v>2992</v>
      </c>
      <c r="E536" s="34" t="s">
        <v>496</v>
      </c>
      <c r="F536" s="34"/>
      <c r="G536" s="34" t="s">
        <v>1141</v>
      </c>
      <c r="H536" s="34"/>
      <c r="I536" s="34"/>
      <c r="J536" s="34" t="s">
        <v>402</v>
      </c>
      <c r="K536" s="34" t="s">
        <v>1130</v>
      </c>
      <c r="L536" s="34">
        <v>1</v>
      </c>
      <c r="O536" s="34" t="str">
        <f>+O535</f>
        <v>RAYOS X</v>
      </c>
      <c r="P536" s="34"/>
      <c r="W536" s="196">
        <v>2000</v>
      </c>
      <c r="X536" s="197">
        <f t="shared" si="223"/>
        <v>2000</v>
      </c>
      <c r="Y536"/>
      <c r="Z536"/>
      <c r="AA536"/>
      <c r="AB536"/>
      <c r="AC536" s="66"/>
    </row>
    <row r="537" spans="2:29" s="35" customFormat="1">
      <c r="B537" s="38" t="s">
        <v>3838</v>
      </c>
      <c r="C537" s="36"/>
      <c r="D537" s="212" t="s">
        <v>2993</v>
      </c>
      <c r="E537" s="34" t="s">
        <v>1142</v>
      </c>
      <c r="F537" s="34"/>
      <c r="G537" s="34" t="str">
        <f>+G533</f>
        <v xml:space="preserve"> HP</v>
      </c>
      <c r="H537" s="34"/>
      <c r="I537" s="34"/>
      <c r="J537" s="34" t="str">
        <f>+J536</f>
        <v>Negro</v>
      </c>
      <c r="K537" s="34" t="str">
        <f>+K535</f>
        <v>Usado</v>
      </c>
      <c r="L537" s="34">
        <v>1</v>
      </c>
      <c r="O537" s="34" t="str">
        <f>+O536</f>
        <v>RAYOS X</v>
      </c>
      <c r="P537" s="34"/>
      <c r="W537" s="196">
        <v>1500</v>
      </c>
      <c r="X537" s="197">
        <f t="shared" si="223"/>
        <v>1500</v>
      </c>
      <c r="Y537"/>
      <c r="Z537"/>
      <c r="AA537"/>
      <c r="AB537"/>
      <c r="AC537" s="66"/>
    </row>
    <row r="538" spans="2:29" s="35" customFormat="1">
      <c r="B538" s="38" t="s">
        <v>3839</v>
      </c>
      <c r="C538" s="36"/>
      <c r="D538" s="212" t="s">
        <v>2994</v>
      </c>
      <c r="E538" s="34" t="str">
        <f>+E535</f>
        <v>EQUIPO DE RAYOS X</v>
      </c>
      <c r="F538" s="34"/>
      <c r="G538" s="34" t="str">
        <f>+G535</f>
        <v>CARESTREAM</v>
      </c>
      <c r="H538" s="34" t="s">
        <v>1143</v>
      </c>
      <c r="I538" s="34"/>
      <c r="J538" s="34" t="str">
        <f>+J535</f>
        <v>Blanco</v>
      </c>
      <c r="K538" s="34" t="str">
        <f>+K537</f>
        <v>Usado</v>
      </c>
      <c r="L538" s="34">
        <f>+L536</f>
        <v>1</v>
      </c>
      <c r="O538" s="34" t="str">
        <f>+O536</f>
        <v>RAYOS X</v>
      </c>
      <c r="P538" s="34"/>
      <c r="W538" s="196">
        <f>6000*60</f>
        <v>360000</v>
      </c>
      <c r="X538" s="197">
        <f t="shared" si="223"/>
        <v>360000</v>
      </c>
      <c r="Y538"/>
      <c r="Z538"/>
      <c r="AA538"/>
      <c r="AB538"/>
      <c r="AC538" s="66"/>
    </row>
    <row r="539" spans="2:29" s="35" customFormat="1">
      <c r="B539" s="38" t="s">
        <v>3840</v>
      </c>
      <c r="C539" s="36"/>
      <c r="D539" s="212" t="s">
        <v>2995</v>
      </c>
      <c r="E539" s="34" t="s">
        <v>905</v>
      </c>
      <c r="F539" s="34"/>
      <c r="G539" s="34" t="s">
        <v>1144</v>
      </c>
      <c r="H539" s="34" t="s">
        <v>1145</v>
      </c>
      <c r="I539" s="34"/>
      <c r="J539" s="34" t="str">
        <f>+J533</f>
        <v>Blanco</v>
      </c>
      <c r="K539" s="34" t="str">
        <f>+K537</f>
        <v>Usado</v>
      </c>
      <c r="L539" s="34">
        <f>+L537</f>
        <v>1</v>
      </c>
      <c r="O539" s="34" t="str">
        <f>+O537</f>
        <v>RAYOS X</v>
      </c>
      <c r="P539" s="34"/>
      <c r="W539" s="117">
        <v>138000</v>
      </c>
      <c r="X539" s="197">
        <f t="shared" si="223"/>
        <v>138000</v>
      </c>
      <c r="Y539"/>
      <c r="Z539"/>
      <c r="AA539"/>
      <c r="AB539"/>
      <c r="AC539" s="66"/>
    </row>
    <row r="540" spans="2:29" s="35" customFormat="1">
      <c r="B540" s="38" t="s">
        <v>3841</v>
      </c>
      <c r="C540" s="36"/>
      <c r="D540" s="212" t="s">
        <v>2996</v>
      </c>
      <c r="E540" s="83" t="s">
        <v>403</v>
      </c>
      <c r="F540" s="83"/>
      <c r="G540" s="83" t="s">
        <v>1146</v>
      </c>
      <c r="H540" s="83"/>
      <c r="I540" s="83"/>
      <c r="J540" s="83" t="s">
        <v>402</v>
      </c>
      <c r="K540" s="83" t="str">
        <f>+K539</f>
        <v>Usado</v>
      </c>
      <c r="L540" s="83">
        <v>1</v>
      </c>
      <c r="M540" s="60"/>
      <c r="N540" s="60"/>
      <c r="O540" s="83" t="str">
        <f>+O539</f>
        <v>RAYOS X</v>
      </c>
      <c r="P540" s="83" t="s">
        <v>1147</v>
      </c>
      <c r="Q540" s="60"/>
      <c r="R540" s="60"/>
      <c r="S540" s="60"/>
      <c r="T540" s="60"/>
      <c r="U540" s="60"/>
      <c r="V540" s="60"/>
      <c r="W540" s="196">
        <v>1000</v>
      </c>
      <c r="X540" s="197">
        <f t="shared" si="223"/>
        <v>1000</v>
      </c>
      <c r="Y540"/>
      <c r="Z540"/>
      <c r="AA540"/>
      <c r="AB540"/>
      <c r="AC540" s="66"/>
    </row>
    <row r="541" spans="2:29" s="35" customFormat="1">
      <c r="B541" s="38" t="s">
        <v>3842</v>
      </c>
      <c r="C541" s="36"/>
      <c r="D541" s="212" t="s">
        <v>2997</v>
      </c>
      <c r="E541" s="34" t="s">
        <v>1148</v>
      </c>
      <c r="F541" s="34"/>
      <c r="G541" s="34" t="s">
        <v>578</v>
      </c>
      <c r="H541" s="34"/>
      <c r="I541" s="34"/>
      <c r="J541" s="34" t="str">
        <f>+J538</f>
        <v>Blanco</v>
      </c>
      <c r="K541" s="34" t="str">
        <f>+K538</f>
        <v>Usado</v>
      </c>
      <c r="L541" s="34">
        <v>2</v>
      </c>
      <c r="O541" s="34" t="str">
        <f>+O536</f>
        <v>RAYOS X</v>
      </c>
      <c r="P541" s="34"/>
      <c r="W541" s="196">
        <v>50000</v>
      </c>
      <c r="X541" s="197">
        <f t="shared" si="223"/>
        <v>50000</v>
      </c>
      <c r="Y541"/>
      <c r="Z541"/>
      <c r="AA541"/>
      <c r="AB541"/>
      <c r="AC541" s="66"/>
    </row>
    <row r="542" spans="2:29" s="35" customFormat="1">
      <c r="B542" s="38" t="s">
        <v>3843</v>
      </c>
      <c r="C542" s="36"/>
      <c r="D542" s="212" t="s">
        <v>2998</v>
      </c>
      <c r="E542" s="34"/>
      <c r="F542" s="34"/>
      <c r="G542" s="34" t="s">
        <v>497</v>
      </c>
      <c r="H542" s="34" t="s">
        <v>1149</v>
      </c>
      <c r="I542" s="34"/>
      <c r="J542" s="34" t="str">
        <f>+J536</f>
        <v>Negro</v>
      </c>
      <c r="K542" s="34" t="str">
        <f>+K541</f>
        <v>Usado</v>
      </c>
      <c r="L542" s="34">
        <f>+L538</f>
        <v>1</v>
      </c>
      <c r="O542" s="34" t="str">
        <f>+O535</f>
        <v>RAYOS X</v>
      </c>
      <c r="P542" s="34"/>
      <c r="W542" s="196">
        <v>5000</v>
      </c>
      <c r="X542" s="197">
        <f t="shared" si="223"/>
        <v>5000</v>
      </c>
      <c r="Y542"/>
      <c r="Z542"/>
      <c r="AA542"/>
      <c r="AB542"/>
      <c r="AC542" s="66"/>
    </row>
    <row r="543" spans="2:29" s="35" customFormat="1">
      <c r="B543" s="38" t="s">
        <v>3844</v>
      </c>
      <c r="C543" s="36"/>
      <c r="D543" s="212" t="s">
        <v>2999</v>
      </c>
      <c r="E543" s="34" t="str">
        <f>+'[1]Julio 2021'!$C$7</f>
        <v xml:space="preserve">Entrega de mesa de Habitacion </v>
      </c>
      <c r="F543" s="34"/>
      <c r="G543" s="34"/>
      <c r="H543" s="34"/>
      <c r="I543" s="34"/>
      <c r="J543" s="34" t="s">
        <v>1150</v>
      </c>
      <c r="K543" s="34" t="str">
        <f>+K542</f>
        <v>Usado</v>
      </c>
      <c r="L543" s="34">
        <f>+L539</f>
        <v>1</v>
      </c>
      <c r="O543" s="34" t="str">
        <f>+O538</f>
        <v>RAYOS X</v>
      </c>
      <c r="P543" s="34"/>
      <c r="W543" s="196">
        <v>1000</v>
      </c>
      <c r="X543" s="197">
        <f t="shared" si="223"/>
        <v>1000</v>
      </c>
      <c r="Y543"/>
      <c r="Z543"/>
      <c r="AA543"/>
      <c r="AB543"/>
      <c r="AC543" s="66"/>
    </row>
    <row r="544" spans="2:29" s="35" customFormat="1">
      <c r="B544" s="38" t="s">
        <v>3845</v>
      </c>
      <c r="C544" s="36"/>
      <c r="D544" s="212" t="s">
        <v>3000</v>
      </c>
      <c r="E544" s="34" t="str">
        <f>+'[1]Julio 2021'!$C$7</f>
        <v xml:space="preserve">Entrega de mesa de Habitacion </v>
      </c>
      <c r="L544" s="34">
        <f>+L540</f>
        <v>1</v>
      </c>
      <c r="O544" s="34" t="str">
        <f>+O539</f>
        <v>RAYOS X</v>
      </c>
      <c r="W544" s="196">
        <v>1000</v>
      </c>
      <c r="X544" s="197">
        <f t="shared" ref="X544" si="224">+W544</f>
        <v>1000</v>
      </c>
      <c r="Y544"/>
      <c r="Z544"/>
      <c r="AA544"/>
      <c r="AB544"/>
      <c r="AC544" s="66"/>
    </row>
    <row r="545" spans="2:29" s="241" customFormat="1">
      <c r="B545" s="38" t="s">
        <v>3846</v>
      </c>
      <c r="C545" s="242"/>
      <c r="D545" s="243" t="s">
        <v>3001</v>
      </c>
      <c r="E545" s="244" t="e">
        <f>+#REF!</f>
        <v>#REF!</v>
      </c>
      <c r="F545" s="244"/>
      <c r="G545" s="244"/>
      <c r="H545" s="244"/>
      <c r="I545" s="244"/>
      <c r="J545" s="244" t="e">
        <f>+#REF!</f>
        <v>#REF!</v>
      </c>
      <c r="K545" s="244" t="str">
        <f>+K1120</f>
        <v>Usado</v>
      </c>
      <c r="L545" s="244">
        <v>1</v>
      </c>
      <c r="M545" s="244"/>
      <c r="N545" s="244"/>
      <c r="O545" s="244" t="str">
        <f>+B2465</f>
        <v>AREA DE CURA</v>
      </c>
      <c r="P545" s="244"/>
      <c r="W545" s="245"/>
      <c r="X545" s="246">
        <f t="shared" ref="X545:X552" si="225">+L545*W545</f>
        <v>0</v>
      </c>
      <c r="Y545" s="272"/>
      <c r="Z545" s="272"/>
      <c r="AA545" s="272"/>
      <c r="AB545" s="272"/>
      <c r="AC545" s="258"/>
    </row>
    <row r="546" spans="2:29" s="35" customFormat="1">
      <c r="B546" s="38" t="s">
        <v>3847</v>
      </c>
      <c r="C546" s="36"/>
      <c r="D546" s="212" t="s">
        <v>3002</v>
      </c>
      <c r="E546" s="34" t="str">
        <f>+E1125</f>
        <v>Zafacon Grande</v>
      </c>
      <c r="F546" s="34"/>
      <c r="G546" s="34"/>
      <c r="H546" s="34"/>
      <c r="I546" s="34"/>
      <c r="J546" s="34" t="s">
        <v>868</v>
      </c>
      <c r="K546" s="34" t="str">
        <f>+K1122</f>
        <v>Usado</v>
      </c>
      <c r="L546" s="34">
        <v>1</v>
      </c>
      <c r="M546" s="34"/>
      <c r="N546" s="34"/>
      <c r="O546" s="34" t="str">
        <f>+B2465</f>
        <v>AREA DE CURA</v>
      </c>
      <c r="P546" s="34"/>
      <c r="W546" s="196">
        <v>3000</v>
      </c>
      <c r="X546" s="197">
        <f t="shared" si="225"/>
        <v>3000</v>
      </c>
      <c r="Y546"/>
      <c r="Z546"/>
      <c r="AA546"/>
      <c r="AB546"/>
      <c r="AC546" s="66"/>
    </row>
    <row r="547" spans="2:29" s="35" customFormat="1">
      <c r="B547" s="38" t="s">
        <v>3848</v>
      </c>
      <c r="C547" s="36"/>
      <c r="D547" s="212" t="s">
        <v>3003</v>
      </c>
      <c r="E547" s="34" t="str">
        <f>+E1121</f>
        <v>Mesa para utencilios Medicos</v>
      </c>
      <c r="F547" s="34"/>
      <c r="G547" s="34"/>
      <c r="H547" s="34"/>
      <c r="I547" s="34"/>
      <c r="J547" s="34" t="str">
        <f>+J1122</f>
        <v>Negro</v>
      </c>
      <c r="K547" s="34" t="str">
        <f>+K545</f>
        <v>Usado</v>
      </c>
      <c r="L547" s="34">
        <v>1</v>
      </c>
      <c r="M547" s="34"/>
      <c r="N547" s="34"/>
      <c r="O547" s="34" t="str">
        <f>+B2465</f>
        <v>AREA DE CURA</v>
      </c>
      <c r="P547" s="34"/>
      <c r="W547" s="196">
        <v>3500</v>
      </c>
      <c r="X547" s="197">
        <f t="shared" si="225"/>
        <v>3500</v>
      </c>
      <c r="Y547"/>
      <c r="Z547"/>
      <c r="AA547"/>
      <c r="AB547"/>
      <c r="AC547" s="66"/>
    </row>
    <row r="548" spans="2:29" s="35" customFormat="1">
      <c r="B548" s="38" t="s">
        <v>3849</v>
      </c>
      <c r="C548" s="36"/>
      <c r="D548" s="212" t="s">
        <v>3004</v>
      </c>
      <c r="E548" s="34" t="s">
        <v>1312</v>
      </c>
      <c r="F548" s="34"/>
      <c r="G548" s="34"/>
      <c r="H548" s="34"/>
      <c r="I548" s="34"/>
      <c r="J548" s="34" t="s">
        <v>1313</v>
      </c>
      <c r="K548" s="34" t="str">
        <f>+K545</f>
        <v>Usado</v>
      </c>
      <c r="L548" s="34">
        <v>1</v>
      </c>
      <c r="M548" s="34"/>
      <c r="N548" s="34"/>
      <c r="O548" s="34" t="str">
        <f>+B2465</f>
        <v>AREA DE CURA</v>
      </c>
      <c r="P548" s="34"/>
      <c r="W548" s="196">
        <v>1200</v>
      </c>
      <c r="X548" s="197">
        <f t="shared" si="225"/>
        <v>1200</v>
      </c>
      <c r="Y548"/>
      <c r="Z548"/>
      <c r="AA548"/>
      <c r="AB548"/>
      <c r="AC548" s="66"/>
    </row>
    <row r="549" spans="2:29" s="35" customFormat="1">
      <c r="B549" s="38" t="s">
        <v>3850</v>
      </c>
      <c r="C549" s="36"/>
      <c r="D549" s="212" t="s">
        <v>3005</v>
      </c>
      <c r="E549" s="34" t="s">
        <v>660</v>
      </c>
      <c r="F549" s="34"/>
      <c r="G549" s="34"/>
      <c r="H549" s="34"/>
      <c r="I549" s="34"/>
      <c r="J549" s="34" t="str">
        <f>+J550</f>
        <v>MetaL</v>
      </c>
      <c r="K549" s="34" t="str">
        <f>+K546</f>
        <v>Usado</v>
      </c>
      <c r="L549" s="34">
        <v>1</v>
      </c>
      <c r="M549" s="34"/>
      <c r="N549" s="34"/>
      <c r="O549" s="34" t="str">
        <f>+O545</f>
        <v>AREA DE CURA</v>
      </c>
      <c r="P549" s="34"/>
      <c r="W549" s="196">
        <v>1300</v>
      </c>
      <c r="X549" s="197">
        <f t="shared" si="225"/>
        <v>1300</v>
      </c>
      <c r="Y549"/>
      <c r="Z549"/>
      <c r="AA549"/>
      <c r="AB549"/>
      <c r="AC549" s="66"/>
    </row>
    <row r="550" spans="2:29" s="35" customFormat="1">
      <c r="B550" s="38" t="s">
        <v>3851</v>
      </c>
      <c r="C550" s="36"/>
      <c r="D550" s="212" t="s">
        <v>3006</v>
      </c>
      <c r="E550" s="34" t="s">
        <v>1314</v>
      </c>
      <c r="F550" s="34"/>
      <c r="G550" s="34"/>
      <c r="H550" s="34"/>
      <c r="I550" s="34"/>
      <c r="J550" s="34" t="str">
        <f>+J548</f>
        <v>MetaL</v>
      </c>
      <c r="K550" s="34" t="str">
        <f>+K546</f>
        <v>Usado</v>
      </c>
      <c r="L550" s="34">
        <v>1</v>
      </c>
      <c r="M550" s="34"/>
      <c r="N550" s="34"/>
      <c r="O550" s="34" t="str">
        <f>+O545</f>
        <v>AREA DE CURA</v>
      </c>
      <c r="P550" s="34"/>
      <c r="W550" s="196">
        <v>2500</v>
      </c>
      <c r="X550" s="197">
        <f t="shared" si="225"/>
        <v>2500</v>
      </c>
      <c r="Y550"/>
      <c r="Z550"/>
      <c r="AA550"/>
      <c r="AB550"/>
      <c r="AC550" s="66"/>
    </row>
    <row r="551" spans="2:29" s="35" customFormat="1">
      <c r="B551" s="38" t="s">
        <v>3852</v>
      </c>
      <c r="C551" s="36"/>
      <c r="D551" s="212" t="s">
        <v>3007</v>
      </c>
      <c r="E551" s="34" t="s">
        <v>1314</v>
      </c>
      <c r="F551" s="34"/>
      <c r="G551" s="34"/>
      <c r="H551" s="34"/>
      <c r="I551" s="34"/>
      <c r="J551" s="34" t="str">
        <f>+J549</f>
        <v>MetaL</v>
      </c>
      <c r="K551" s="34" t="str">
        <f>+K547</f>
        <v>Usado</v>
      </c>
      <c r="L551" s="34">
        <v>1</v>
      </c>
      <c r="M551" s="34"/>
      <c r="N551" s="34"/>
      <c r="O551" s="34" t="str">
        <f>+O546</f>
        <v>AREA DE CURA</v>
      </c>
      <c r="P551" s="34"/>
      <c r="W551" s="196">
        <v>2500</v>
      </c>
      <c r="X551" s="197">
        <f t="shared" si="225"/>
        <v>2500</v>
      </c>
      <c r="Y551"/>
      <c r="Z551"/>
      <c r="AA551"/>
      <c r="AB551"/>
      <c r="AC551" s="66"/>
    </row>
    <row r="552" spans="2:29" s="35" customFormat="1">
      <c r="B552" s="38" t="s">
        <v>3853</v>
      </c>
      <c r="C552" s="36"/>
      <c r="D552" s="212" t="s">
        <v>3008</v>
      </c>
      <c r="E552" s="34" t="s">
        <v>1314</v>
      </c>
      <c r="F552" s="34"/>
      <c r="G552" s="34"/>
      <c r="H552" s="34"/>
      <c r="I552" s="34"/>
      <c r="J552" s="34" t="str">
        <f>+J550</f>
        <v>MetaL</v>
      </c>
      <c r="K552" s="34" t="str">
        <f>+K548</f>
        <v>Usado</v>
      </c>
      <c r="L552" s="34">
        <v>1</v>
      </c>
      <c r="M552" s="34"/>
      <c r="N552" s="34"/>
      <c r="O552" s="34" t="str">
        <f>+O547</f>
        <v>AREA DE CURA</v>
      </c>
      <c r="P552" s="34"/>
      <c r="W552" s="196">
        <v>2500</v>
      </c>
      <c r="X552" s="197">
        <f t="shared" si="225"/>
        <v>2500</v>
      </c>
      <c r="Y552"/>
      <c r="Z552"/>
      <c r="AA552"/>
      <c r="AB552"/>
      <c r="AC552" s="66"/>
    </row>
    <row r="553" spans="2:29" s="35" customFormat="1">
      <c r="B553" s="38" t="s">
        <v>3854</v>
      </c>
      <c r="C553" s="36"/>
      <c r="D553" s="212" t="s">
        <v>3009</v>
      </c>
      <c r="E553" s="107" t="s">
        <v>2012</v>
      </c>
      <c r="F553" s="34" t="s">
        <v>2013</v>
      </c>
      <c r="G553" s="34"/>
      <c r="H553" s="34"/>
      <c r="I553" s="34"/>
      <c r="J553" s="34" t="str">
        <f>+J2646</f>
        <v>PLATA</v>
      </c>
      <c r="K553" s="34" t="str">
        <f>+K82</f>
        <v>NUEVO</v>
      </c>
      <c r="L553" s="34">
        <f>+L2645</f>
        <v>1</v>
      </c>
      <c r="M553" s="34"/>
      <c r="N553" s="34"/>
      <c r="O553" s="34" t="str">
        <f>+B2647</f>
        <v>CIRUJIA</v>
      </c>
      <c r="P553" s="34"/>
      <c r="W553" s="196">
        <v>1300</v>
      </c>
      <c r="X553" s="197">
        <f t="shared" ref="X553:X584" si="226">+L553*W553</f>
        <v>1300</v>
      </c>
      <c r="Y553"/>
      <c r="Z553"/>
      <c r="AA553"/>
      <c r="AB553"/>
      <c r="AC553" s="66"/>
    </row>
    <row r="554" spans="2:29" s="35" customFormat="1">
      <c r="B554" s="38" t="s">
        <v>3855</v>
      </c>
      <c r="C554" s="36"/>
      <c r="D554" s="212" t="s">
        <v>3010</v>
      </c>
      <c r="E554" s="107" t="s">
        <v>2014</v>
      </c>
      <c r="F554" s="34" t="s">
        <v>2015</v>
      </c>
      <c r="G554" s="34"/>
      <c r="H554" s="34"/>
      <c r="I554" s="34"/>
      <c r="J554" s="34" t="str">
        <f>+J81</f>
        <v>Blanco</v>
      </c>
      <c r="K554" s="34" t="str">
        <f>+K82</f>
        <v>NUEVO</v>
      </c>
      <c r="L554" s="34">
        <v>1</v>
      </c>
      <c r="M554" s="34"/>
      <c r="N554" s="34"/>
      <c r="O554" s="34" t="str">
        <f>+B2647</f>
        <v>CIRUJIA</v>
      </c>
      <c r="P554" s="34"/>
      <c r="W554" s="196">
        <f>2000*60</f>
        <v>120000</v>
      </c>
      <c r="X554" s="197">
        <f t="shared" si="226"/>
        <v>120000</v>
      </c>
      <c r="Y554"/>
      <c r="Z554"/>
      <c r="AA554"/>
      <c r="AB554"/>
      <c r="AC554" s="66"/>
    </row>
    <row r="555" spans="2:29" s="35" customFormat="1">
      <c r="B555" s="38" t="s">
        <v>3856</v>
      </c>
      <c r="C555" s="36"/>
      <c r="D555" s="212" t="s">
        <v>3011</v>
      </c>
      <c r="E555" s="34" t="s">
        <v>2016</v>
      </c>
      <c r="F555" s="34"/>
      <c r="G555" s="34"/>
      <c r="H555" s="34"/>
      <c r="I555" s="34"/>
      <c r="J555" s="34" t="str">
        <f>+J149</f>
        <v>METAL</v>
      </c>
      <c r="K555" s="34" t="str">
        <f>+K2645</f>
        <v>NUEVO</v>
      </c>
      <c r="L555" s="34">
        <v>1</v>
      </c>
      <c r="M555" s="34"/>
      <c r="N555" s="34"/>
      <c r="O555" s="34" t="str">
        <f>+B2647</f>
        <v>CIRUJIA</v>
      </c>
      <c r="P555" s="34"/>
      <c r="W555" s="196">
        <v>3000</v>
      </c>
      <c r="X555" s="197">
        <f t="shared" si="226"/>
        <v>3000</v>
      </c>
      <c r="Y555"/>
      <c r="Z555"/>
      <c r="AA555"/>
      <c r="AB555"/>
      <c r="AC555" s="66"/>
    </row>
    <row r="556" spans="2:29" s="35" customFormat="1">
      <c r="B556" s="38" t="s">
        <v>3857</v>
      </c>
      <c r="C556" s="36"/>
      <c r="D556" s="212" t="s">
        <v>3012</v>
      </c>
      <c r="E556" s="34" t="s">
        <v>2017</v>
      </c>
      <c r="F556" s="34"/>
      <c r="G556" s="34"/>
      <c r="H556" s="34"/>
      <c r="I556" s="34"/>
      <c r="J556" s="34" t="str">
        <f>+J555</f>
        <v>METAL</v>
      </c>
      <c r="K556" s="34" t="str">
        <f>+K2646</f>
        <v>NUEVO</v>
      </c>
      <c r="L556" s="34">
        <v>1</v>
      </c>
      <c r="M556" s="34"/>
      <c r="N556" s="34"/>
      <c r="O556" s="34" t="str">
        <f>+B2647</f>
        <v>CIRUJIA</v>
      </c>
      <c r="P556" s="34"/>
      <c r="W556" s="196">
        <v>2500</v>
      </c>
      <c r="X556" s="197">
        <f t="shared" si="226"/>
        <v>2500</v>
      </c>
      <c r="Y556"/>
      <c r="Z556"/>
      <c r="AA556"/>
      <c r="AB556"/>
      <c r="AC556" s="66"/>
    </row>
    <row r="557" spans="2:29" s="35" customFormat="1">
      <c r="B557" s="38" t="s">
        <v>3858</v>
      </c>
      <c r="C557" s="36"/>
      <c r="D557" s="212" t="s">
        <v>3013</v>
      </c>
      <c r="E557" s="34" t="s">
        <v>2018</v>
      </c>
      <c r="F557" s="34"/>
      <c r="G557" s="34"/>
      <c r="H557" s="34"/>
      <c r="I557" s="34"/>
      <c r="J557" s="34" t="str">
        <f>+J555</f>
        <v>METAL</v>
      </c>
      <c r="K557" s="34" t="str">
        <f>+K555</f>
        <v>NUEVO</v>
      </c>
      <c r="L557" s="34">
        <v>1</v>
      </c>
      <c r="M557" s="34"/>
      <c r="N557" s="34"/>
      <c r="O557" s="34" t="str">
        <f>+B2647</f>
        <v>CIRUJIA</v>
      </c>
      <c r="P557" s="34"/>
      <c r="W557" s="196">
        <v>3000</v>
      </c>
      <c r="X557" s="197">
        <f t="shared" si="226"/>
        <v>3000</v>
      </c>
      <c r="Y557"/>
      <c r="Z557"/>
      <c r="AA557"/>
      <c r="AB557"/>
      <c r="AC557" s="66"/>
    </row>
    <row r="558" spans="2:29" s="35" customFormat="1">
      <c r="B558" s="38" t="s">
        <v>3859</v>
      </c>
      <c r="C558" s="36"/>
      <c r="D558" s="212" t="s">
        <v>3014</v>
      </c>
      <c r="E558" s="107" t="s">
        <v>389</v>
      </c>
      <c r="F558" s="34"/>
      <c r="G558" s="34"/>
      <c r="H558" s="34"/>
      <c r="I558" s="34"/>
      <c r="J558" s="34" t="str">
        <f>+J556</f>
        <v>METAL</v>
      </c>
      <c r="K558" s="34" t="str">
        <f t="shared" ref="K558:K570" si="227">+K553</f>
        <v>NUEVO</v>
      </c>
      <c r="L558" s="34">
        <v>1</v>
      </c>
      <c r="M558" s="34"/>
      <c r="N558" s="34"/>
      <c r="O558" s="34" t="str">
        <f>+B2647</f>
        <v>CIRUJIA</v>
      </c>
      <c r="P558" s="34"/>
      <c r="W558" s="196">
        <v>3000</v>
      </c>
      <c r="X558" s="197">
        <f t="shared" si="226"/>
        <v>3000</v>
      </c>
      <c r="Y558"/>
      <c r="Z558"/>
      <c r="AA558"/>
      <c r="AB558"/>
      <c r="AC558" s="66"/>
    </row>
    <row r="559" spans="2:29" s="35" customFormat="1">
      <c r="B559" s="38" t="s">
        <v>3860</v>
      </c>
      <c r="C559" s="36"/>
      <c r="D559" s="212" t="s">
        <v>3015</v>
      </c>
      <c r="E559" s="34" t="s">
        <v>2019</v>
      </c>
      <c r="F559" s="34"/>
      <c r="G559" s="34"/>
      <c r="H559" s="34"/>
      <c r="I559" s="34"/>
      <c r="J559" s="34" t="str">
        <f>+J556</f>
        <v>METAL</v>
      </c>
      <c r="K559" s="34" t="str">
        <f t="shared" si="227"/>
        <v>NUEVO</v>
      </c>
      <c r="L559" s="34">
        <v>1</v>
      </c>
      <c r="M559" s="34"/>
      <c r="N559" s="34"/>
      <c r="O559" s="34" t="str">
        <f>+B2647</f>
        <v>CIRUJIA</v>
      </c>
      <c r="P559" s="34"/>
      <c r="W559" s="196">
        <v>1000</v>
      </c>
      <c r="X559" s="197">
        <f t="shared" si="226"/>
        <v>1000</v>
      </c>
      <c r="Y559"/>
      <c r="Z559"/>
      <c r="AA559"/>
      <c r="AB559"/>
      <c r="AC559" s="66"/>
    </row>
    <row r="560" spans="2:29" s="35" customFormat="1">
      <c r="B560" s="38" t="s">
        <v>3861</v>
      </c>
      <c r="C560" s="36"/>
      <c r="D560" s="212" t="s">
        <v>3016</v>
      </c>
      <c r="E560" s="34" t="s">
        <v>1148</v>
      </c>
      <c r="F560" s="34"/>
      <c r="G560" s="34"/>
      <c r="H560" s="34"/>
      <c r="I560" s="34"/>
      <c r="J560" s="34" t="str">
        <f>+J80</f>
        <v>madera</v>
      </c>
      <c r="K560" s="34" t="str">
        <f t="shared" si="227"/>
        <v>NUEVO</v>
      </c>
      <c r="L560" s="34">
        <v>1</v>
      </c>
      <c r="M560" s="34"/>
      <c r="N560" s="34"/>
      <c r="O560" s="34" t="str">
        <f>+B2647</f>
        <v>CIRUJIA</v>
      </c>
      <c r="P560" s="34"/>
      <c r="W560" s="196">
        <v>60000</v>
      </c>
      <c r="X560" s="197">
        <f t="shared" si="226"/>
        <v>60000</v>
      </c>
      <c r="Y560"/>
      <c r="Z560"/>
      <c r="AA560"/>
      <c r="AB560"/>
      <c r="AC560" s="66"/>
    </row>
    <row r="561" spans="2:29" s="35" customFormat="1">
      <c r="B561" s="38" t="s">
        <v>3862</v>
      </c>
      <c r="C561" s="36"/>
      <c r="D561" s="212" t="s">
        <v>3017</v>
      </c>
      <c r="E561" s="34" t="s">
        <v>1480</v>
      </c>
      <c r="F561" s="34" t="s">
        <v>518</v>
      </c>
      <c r="G561" s="34" t="s">
        <v>2020</v>
      </c>
      <c r="H561" s="34"/>
      <c r="I561" s="34"/>
      <c r="J561" s="34" t="s">
        <v>2021</v>
      </c>
      <c r="K561" s="34" t="str">
        <f t="shared" si="227"/>
        <v>NUEVO</v>
      </c>
      <c r="L561" s="34">
        <v>1</v>
      </c>
      <c r="M561" s="34"/>
      <c r="N561" s="34"/>
      <c r="O561" s="34" t="str">
        <f>+B2647</f>
        <v>CIRUJIA</v>
      </c>
      <c r="P561" s="34"/>
      <c r="W561" s="196">
        <f>10000*60</f>
        <v>600000</v>
      </c>
      <c r="X561" s="197">
        <f t="shared" si="226"/>
        <v>600000</v>
      </c>
      <c r="Y561"/>
      <c r="Z561"/>
      <c r="AA561"/>
      <c r="AB561"/>
      <c r="AC561" s="66"/>
    </row>
    <row r="562" spans="2:29" s="35" customFormat="1">
      <c r="B562" s="38" t="s">
        <v>3863</v>
      </c>
      <c r="C562" s="36"/>
      <c r="D562" s="212" t="s">
        <v>3018</v>
      </c>
      <c r="E562" s="34" t="s">
        <v>453</v>
      </c>
      <c r="F562" s="34" t="s">
        <v>494</v>
      </c>
      <c r="G562" s="34"/>
      <c r="H562" s="34"/>
      <c r="I562" s="34"/>
      <c r="J562" s="34" t="s">
        <v>937</v>
      </c>
      <c r="K562" s="34" t="str">
        <f t="shared" si="227"/>
        <v>NUEVO</v>
      </c>
      <c r="L562" s="34">
        <v>1</v>
      </c>
      <c r="M562" s="34"/>
      <c r="N562" s="34"/>
      <c r="O562" s="34" t="str">
        <f>+B2647</f>
        <v>CIRUJIA</v>
      </c>
      <c r="P562" s="34"/>
      <c r="W562" s="196">
        <v>60000</v>
      </c>
      <c r="X562" s="197">
        <f t="shared" si="226"/>
        <v>60000</v>
      </c>
      <c r="Y562"/>
      <c r="Z562"/>
      <c r="AA562"/>
      <c r="AB562"/>
      <c r="AC562" s="66"/>
    </row>
    <row r="563" spans="2:29" s="35" customFormat="1">
      <c r="B563" s="38" t="s">
        <v>3864</v>
      </c>
      <c r="C563" s="36"/>
      <c r="D563" s="212" t="s">
        <v>3019</v>
      </c>
      <c r="E563" s="34" t="s">
        <v>2022</v>
      </c>
      <c r="F563" s="34" t="s">
        <v>489</v>
      </c>
      <c r="G563" s="34"/>
      <c r="H563" s="34"/>
      <c r="I563" s="34"/>
      <c r="J563" s="34" t="str">
        <f>+J560</f>
        <v>madera</v>
      </c>
      <c r="K563" s="34" t="str">
        <f t="shared" si="227"/>
        <v>NUEVO</v>
      </c>
      <c r="L563" s="34">
        <v>1</v>
      </c>
      <c r="M563" s="34"/>
      <c r="N563" s="34"/>
      <c r="O563" s="34" t="str">
        <f>+B2647</f>
        <v>CIRUJIA</v>
      </c>
      <c r="P563" s="34"/>
      <c r="W563" s="196">
        <v>30000</v>
      </c>
      <c r="X563" s="197">
        <f t="shared" si="226"/>
        <v>30000</v>
      </c>
      <c r="Y563"/>
      <c r="Z563"/>
      <c r="AA563"/>
      <c r="AB563"/>
      <c r="AC563" s="66"/>
    </row>
    <row r="564" spans="2:29" s="35" customFormat="1">
      <c r="B564" s="38" t="s">
        <v>3865</v>
      </c>
      <c r="C564" s="36"/>
      <c r="D564" s="212" t="s">
        <v>3020</v>
      </c>
      <c r="E564" s="34" t="s">
        <v>2023</v>
      </c>
      <c r="F564" s="34" t="s">
        <v>955</v>
      </c>
      <c r="G564" s="34" t="s">
        <v>2024</v>
      </c>
      <c r="H564" s="34"/>
      <c r="I564" s="34"/>
      <c r="J564" s="34" t="str">
        <f>+J561</f>
        <v>GRIS/AZUL</v>
      </c>
      <c r="K564" s="34" t="str">
        <f t="shared" si="227"/>
        <v>NUEVO</v>
      </c>
      <c r="L564" s="34">
        <v>1</v>
      </c>
      <c r="M564" s="34"/>
      <c r="N564" s="34"/>
      <c r="O564" s="34" t="str">
        <f>+B2647</f>
        <v>CIRUJIA</v>
      </c>
      <c r="P564" s="34"/>
      <c r="W564" s="196">
        <f>5500*60</f>
        <v>330000</v>
      </c>
      <c r="X564" s="197">
        <f t="shared" si="226"/>
        <v>330000</v>
      </c>
      <c r="Y564"/>
      <c r="Z564"/>
      <c r="AA564"/>
      <c r="AB564"/>
      <c r="AC564" s="66"/>
    </row>
    <row r="565" spans="2:29" s="35" customFormat="1">
      <c r="B565" s="38" t="s">
        <v>3866</v>
      </c>
      <c r="C565" s="36"/>
      <c r="D565" s="212" t="s">
        <v>3021</v>
      </c>
      <c r="E565" s="34" t="s">
        <v>2025</v>
      </c>
      <c r="F565" s="34" t="str">
        <f>+F563</f>
        <v>COVIDIEN</v>
      </c>
      <c r="G565" s="34" t="s">
        <v>2026</v>
      </c>
      <c r="H565" s="34"/>
      <c r="I565" s="34"/>
      <c r="J565" s="34" t="str">
        <f>+J564</f>
        <v>GRIS/AZUL</v>
      </c>
      <c r="K565" s="34" t="str">
        <f t="shared" si="227"/>
        <v>NUEVO</v>
      </c>
      <c r="L565" s="34">
        <v>1</v>
      </c>
      <c r="M565" s="34"/>
      <c r="N565" s="34"/>
      <c r="O565" s="34" t="str">
        <f>+B2647</f>
        <v>CIRUJIA</v>
      </c>
      <c r="P565" s="34"/>
      <c r="W565" s="196">
        <v>30000</v>
      </c>
      <c r="X565" s="197">
        <f t="shared" si="226"/>
        <v>30000</v>
      </c>
      <c r="Y565"/>
      <c r="Z565"/>
      <c r="AA565"/>
      <c r="AB565"/>
      <c r="AC565" s="66"/>
    </row>
    <row r="566" spans="2:29" s="35" customFormat="1">
      <c r="B566" s="38" t="s">
        <v>3867</v>
      </c>
      <c r="C566" s="36"/>
      <c r="D566" s="212" t="s">
        <v>3022</v>
      </c>
      <c r="E566" s="34" t="s">
        <v>2027</v>
      </c>
      <c r="F566" s="34" t="str">
        <f>+F563</f>
        <v>COVIDIEN</v>
      </c>
      <c r="G566" s="34"/>
      <c r="H566" s="34"/>
      <c r="I566" s="34"/>
      <c r="J566" s="34" t="str">
        <f>+J561</f>
        <v>GRIS/AZUL</v>
      </c>
      <c r="K566" s="34" t="str">
        <f t="shared" si="227"/>
        <v>NUEVO</v>
      </c>
      <c r="L566" s="34">
        <v>1</v>
      </c>
      <c r="M566" s="34"/>
      <c r="N566" s="34"/>
      <c r="O566" s="34" t="str">
        <f>+B2647</f>
        <v>CIRUJIA</v>
      </c>
      <c r="P566" s="34"/>
      <c r="W566" s="196">
        <v>30000</v>
      </c>
      <c r="X566" s="197">
        <f t="shared" si="226"/>
        <v>30000</v>
      </c>
      <c r="Y566"/>
      <c r="Z566"/>
      <c r="AA566"/>
      <c r="AB566"/>
      <c r="AC566" s="66"/>
    </row>
    <row r="567" spans="2:29" s="35" customFormat="1">
      <c r="B567" s="38" t="s">
        <v>3868</v>
      </c>
      <c r="C567" s="36"/>
      <c r="D567" s="212" t="s">
        <v>3023</v>
      </c>
      <c r="E567" s="34" t="s">
        <v>2028</v>
      </c>
      <c r="F567" s="34" t="str">
        <f>+F565</f>
        <v>COVIDIEN</v>
      </c>
      <c r="G567" s="34"/>
      <c r="H567" s="34"/>
      <c r="I567" s="34"/>
      <c r="J567" s="34" t="str">
        <f>+J565</f>
        <v>GRIS/AZUL</v>
      </c>
      <c r="K567" s="34" t="str">
        <f t="shared" si="227"/>
        <v>NUEVO</v>
      </c>
      <c r="L567" s="34">
        <v>1</v>
      </c>
      <c r="M567" s="34"/>
      <c r="N567" s="34"/>
      <c r="O567" s="34" t="str">
        <f>+B2647</f>
        <v>CIRUJIA</v>
      </c>
      <c r="P567" s="34"/>
      <c r="W567" s="196">
        <v>30000</v>
      </c>
      <c r="X567" s="197">
        <f t="shared" si="226"/>
        <v>30000</v>
      </c>
      <c r="Y567"/>
      <c r="Z567"/>
      <c r="AA567"/>
      <c r="AB567"/>
      <c r="AC567" s="66"/>
    </row>
    <row r="568" spans="2:29" s="35" customFormat="1">
      <c r="B568" s="38" t="s">
        <v>3869</v>
      </c>
      <c r="C568" s="36"/>
      <c r="D568" s="212" t="s">
        <v>3024</v>
      </c>
      <c r="E568" s="34" t="s">
        <v>2029</v>
      </c>
      <c r="F568" s="34" t="str">
        <f>+F565</f>
        <v>COVIDIEN</v>
      </c>
      <c r="G568" s="34"/>
      <c r="H568" s="34"/>
      <c r="I568" s="34"/>
      <c r="J568" s="34" t="str">
        <f>+J554</f>
        <v>Blanco</v>
      </c>
      <c r="K568" s="34" t="str">
        <f t="shared" si="227"/>
        <v>NUEVO</v>
      </c>
      <c r="L568" s="34">
        <v>1</v>
      </c>
      <c r="M568" s="34"/>
      <c r="N568" s="34"/>
      <c r="O568" s="34" t="str">
        <f>+B2647</f>
        <v>CIRUJIA</v>
      </c>
      <c r="P568" s="34"/>
      <c r="W568" s="196">
        <v>30000</v>
      </c>
      <c r="X568" s="197">
        <f t="shared" si="226"/>
        <v>30000</v>
      </c>
      <c r="Y568"/>
      <c r="Z568"/>
      <c r="AA568"/>
      <c r="AB568"/>
      <c r="AC568" s="66"/>
    </row>
    <row r="569" spans="2:29" s="35" customFormat="1">
      <c r="B569" s="38" t="s">
        <v>3870</v>
      </c>
      <c r="C569" s="36"/>
      <c r="D569" s="212" t="s">
        <v>3025</v>
      </c>
      <c r="E569" s="34" t="s">
        <v>2030</v>
      </c>
      <c r="F569" s="34" t="s">
        <v>2031</v>
      </c>
      <c r="G569" s="34">
        <v>3040</v>
      </c>
      <c r="H569" s="34"/>
      <c r="I569" s="34"/>
      <c r="J569" s="34" t="s">
        <v>2032</v>
      </c>
      <c r="K569" s="34" t="str">
        <f t="shared" si="227"/>
        <v>NUEVO</v>
      </c>
      <c r="L569" s="34">
        <v>1</v>
      </c>
      <c r="M569" s="34"/>
      <c r="N569" s="34"/>
      <c r="O569" s="34" t="str">
        <f>+B2647</f>
        <v>CIRUJIA</v>
      </c>
      <c r="P569" s="34"/>
      <c r="W569" s="196">
        <f>2100*60</f>
        <v>126000</v>
      </c>
      <c r="X569" s="197">
        <f t="shared" si="226"/>
        <v>126000</v>
      </c>
      <c r="Y569"/>
      <c r="Z569"/>
      <c r="AA569"/>
      <c r="AB569"/>
      <c r="AC569" s="66"/>
    </row>
    <row r="570" spans="2:29" s="35" customFormat="1">
      <c r="B570" s="38" t="s">
        <v>3871</v>
      </c>
      <c r="C570" s="36"/>
      <c r="D570" s="212" t="s">
        <v>3026</v>
      </c>
      <c r="E570" s="34" t="s">
        <v>2033</v>
      </c>
      <c r="F570" s="34"/>
      <c r="G570" s="34"/>
      <c r="H570" s="34"/>
      <c r="I570" s="34"/>
      <c r="J570" s="34" t="str">
        <f>+J557</f>
        <v>METAL</v>
      </c>
      <c r="K570" s="34" t="str">
        <f t="shared" si="227"/>
        <v>NUEVO</v>
      </c>
      <c r="L570" s="34">
        <v>1</v>
      </c>
      <c r="M570" s="34"/>
      <c r="N570" s="34"/>
      <c r="O570" s="34" t="str">
        <f>+B2647</f>
        <v>CIRUJIA</v>
      </c>
      <c r="P570" s="34"/>
      <c r="W570" s="196">
        <v>3000</v>
      </c>
      <c r="X570" s="197">
        <f t="shared" si="226"/>
        <v>3000</v>
      </c>
      <c r="Y570"/>
      <c r="Z570"/>
      <c r="AA570"/>
      <c r="AB570"/>
      <c r="AC570" s="66"/>
    </row>
    <row r="571" spans="2:29" s="35" customFormat="1">
      <c r="B571" s="38" t="s">
        <v>3872</v>
      </c>
      <c r="C571" s="36"/>
      <c r="D571" s="212" t="s">
        <v>3027</v>
      </c>
      <c r="E571" s="34" t="s">
        <v>2034</v>
      </c>
      <c r="F571" s="34"/>
      <c r="G571" s="34"/>
      <c r="H571" s="34"/>
      <c r="I571" s="34"/>
      <c r="J571" s="34" t="str">
        <f>+J570</f>
        <v>METAL</v>
      </c>
      <c r="K571" s="34" t="str">
        <f>+K566</f>
        <v>NUEVO</v>
      </c>
      <c r="L571" s="34">
        <v>1</v>
      </c>
      <c r="M571" s="34"/>
      <c r="N571" s="34"/>
      <c r="O571" s="34" t="str">
        <f>+B2647</f>
        <v>CIRUJIA</v>
      </c>
      <c r="P571" s="34"/>
      <c r="W571" s="196">
        <v>3000</v>
      </c>
      <c r="X571" s="197">
        <f t="shared" si="226"/>
        <v>3000</v>
      </c>
      <c r="Y571"/>
      <c r="Z571"/>
      <c r="AA571"/>
      <c r="AB571"/>
      <c r="AC571" s="66"/>
    </row>
    <row r="572" spans="2:29" s="35" customFormat="1">
      <c r="B572" s="38" t="s">
        <v>3873</v>
      </c>
      <c r="C572" s="36"/>
      <c r="D572" s="212" t="s">
        <v>3028</v>
      </c>
      <c r="E572" s="34" t="s">
        <v>2035</v>
      </c>
      <c r="F572" s="34" t="s">
        <v>2036</v>
      </c>
      <c r="G572" s="34"/>
      <c r="H572" s="34"/>
      <c r="I572" s="34"/>
      <c r="J572" s="34" t="s">
        <v>1826</v>
      </c>
      <c r="K572" s="34" t="str">
        <f t="shared" ref="K572:K578" si="228">+K567</f>
        <v>NUEVO</v>
      </c>
      <c r="L572" s="34">
        <v>1</v>
      </c>
      <c r="M572" s="34"/>
      <c r="N572" s="34"/>
      <c r="O572" s="34" t="str">
        <f>+B2647</f>
        <v>CIRUJIA</v>
      </c>
      <c r="P572" s="34"/>
      <c r="W572" s="196"/>
      <c r="X572" s="197">
        <f t="shared" si="226"/>
        <v>0</v>
      </c>
      <c r="Y572"/>
      <c r="Z572"/>
      <c r="AA572"/>
      <c r="AB572"/>
      <c r="AC572" s="66"/>
    </row>
    <row r="573" spans="2:29" s="35" customFormat="1">
      <c r="B573" s="38" t="s">
        <v>3874</v>
      </c>
      <c r="C573" s="36"/>
      <c r="D573" s="212" t="s">
        <v>3029</v>
      </c>
      <c r="E573" s="34" t="s">
        <v>2037</v>
      </c>
      <c r="F573" s="34" t="s">
        <v>2038</v>
      </c>
      <c r="G573" s="34"/>
      <c r="H573" s="34"/>
      <c r="I573" s="34"/>
      <c r="J573" s="34" t="str">
        <f>+J565</f>
        <v>GRIS/AZUL</v>
      </c>
      <c r="K573" s="34" t="str">
        <f t="shared" si="228"/>
        <v>NUEVO</v>
      </c>
      <c r="L573" s="34">
        <v>1</v>
      </c>
      <c r="M573" s="34"/>
      <c r="N573" s="34"/>
      <c r="O573" s="34" t="str">
        <f>+B2647</f>
        <v>CIRUJIA</v>
      </c>
      <c r="P573" s="34"/>
      <c r="W573" s="196">
        <f>5000*60</f>
        <v>300000</v>
      </c>
      <c r="X573" s="197">
        <f t="shared" si="226"/>
        <v>300000</v>
      </c>
      <c r="Y573"/>
      <c r="Z573"/>
      <c r="AA573"/>
      <c r="AB573"/>
      <c r="AC573" s="66"/>
    </row>
    <row r="574" spans="2:29" s="35" customFormat="1">
      <c r="B574" s="38" t="s">
        <v>3875</v>
      </c>
      <c r="C574" s="36"/>
      <c r="D574" s="212" t="s">
        <v>3030</v>
      </c>
      <c r="E574" s="34" t="s">
        <v>2039</v>
      </c>
      <c r="F574" s="34"/>
      <c r="G574" s="34"/>
      <c r="H574" s="34"/>
      <c r="I574" s="34"/>
      <c r="J574" s="34" t="str">
        <f>+J557</f>
        <v>METAL</v>
      </c>
      <c r="K574" s="34" t="str">
        <f t="shared" si="228"/>
        <v>NUEVO</v>
      </c>
      <c r="L574" s="34">
        <v>1</v>
      </c>
      <c r="M574" s="34"/>
      <c r="N574" s="34"/>
      <c r="O574" s="34" t="str">
        <f>+B2647</f>
        <v>CIRUJIA</v>
      </c>
      <c r="P574" s="34"/>
      <c r="W574" s="196">
        <v>3000</v>
      </c>
      <c r="X574" s="197">
        <f t="shared" si="226"/>
        <v>3000</v>
      </c>
      <c r="Y574"/>
      <c r="Z574"/>
      <c r="AA574"/>
      <c r="AB574"/>
      <c r="AC574" s="66"/>
    </row>
    <row r="575" spans="2:29" s="35" customFormat="1">
      <c r="B575" s="38" t="s">
        <v>3876</v>
      </c>
      <c r="C575" s="36"/>
      <c r="D575" s="212" t="s">
        <v>3031</v>
      </c>
      <c r="E575" s="34" t="s">
        <v>953</v>
      </c>
      <c r="F575" s="34" t="s">
        <v>2040</v>
      </c>
      <c r="G575" s="34"/>
      <c r="H575" s="34"/>
      <c r="I575" s="34"/>
      <c r="J575" s="34" t="str">
        <f>+J564</f>
        <v>GRIS/AZUL</v>
      </c>
      <c r="K575" s="34" t="str">
        <f t="shared" si="228"/>
        <v>NUEVO</v>
      </c>
      <c r="L575" s="34">
        <v>1</v>
      </c>
      <c r="M575" s="34"/>
      <c r="N575" s="34"/>
      <c r="O575" s="34" t="str">
        <f>+B2647</f>
        <v>CIRUJIA</v>
      </c>
      <c r="P575" s="34"/>
      <c r="W575" s="196">
        <v>60000</v>
      </c>
      <c r="X575" s="197">
        <f t="shared" si="226"/>
        <v>60000</v>
      </c>
      <c r="Y575"/>
      <c r="Z575"/>
      <c r="AA575"/>
      <c r="AB575"/>
      <c r="AC575" s="66"/>
    </row>
    <row r="576" spans="2:29" s="35" customFormat="1">
      <c r="B576" s="38" t="s">
        <v>3877</v>
      </c>
      <c r="C576" s="36"/>
      <c r="D576" s="212" t="s">
        <v>3032</v>
      </c>
      <c r="E576" s="34" t="s">
        <v>1480</v>
      </c>
      <c r="F576" s="34" t="s">
        <v>583</v>
      </c>
      <c r="G576" s="34"/>
      <c r="H576" s="34"/>
      <c r="I576" s="34"/>
      <c r="J576" s="34" t="s">
        <v>937</v>
      </c>
      <c r="K576" s="34" t="str">
        <f t="shared" si="228"/>
        <v>NUEVO</v>
      </c>
      <c r="L576" s="34">
        <v>1</v>
      </c>
      <c r="M576" s="34"/>
      <c r="N576" s="34"/>
      <c r="O576" s="34" t="str">
        <f>+B2647</f>
        <v>CIRUJIA</v>
      </c>
      <c r="P576" s="34"/>
      <c r="W576" s="196">
        <f>2000*60</f>
        <v>120000</v>
      </c>
      <c r="X576" s="197">
        <f t="shared" si="226"/>
        <v>120000</v>
      </c>
      <c r="Y576"/>
      <c r="Z576"/>
      <c r="AA576"/>
      <c r="AB576"/>
      <c r="AC576" s="66"/>
    </row>
    <row r="577" spans="2:29" s="35" customFormat="1">
      <c r="B577" s="38" t="s">
        <v>3878</v>
      </c>
      <c r="C577" s="36"/>
      <c r="D577" s="212" t="s">
        <v>3033</v>
      </c>
      <c r="E577" s="34" t="s">
        <v>2022</v>
      </c>
      <c r="F577" s="34" t="str">
        <f>+F561</f>
        <v>DRAGER</v>
      </c>
      <c r="G577" s="34"/>
      <c r="H577" s="34"/>
      <c r="I577" s="34"/>
      <c r="J577" s="34" t="str">
        <f>+J573</f>
        <v>GRIS/AZUL</v>
      </c>
      <c r="K577" s="34" t="str">
        <f t="shared" si="228"/>
        <v>NUEVO</v>
      </c>
      <c r="L577" s="34">
        <v>1</v>
      </c>
      <c r="M577" s="34"/>
      <c r="N577" s="34"/>
      <c r="O577" s="34" t="str">
        <f>+B2647</f>
        <v>CIRUJIA</v>
      </c>
      <c r="P577" s="34"/>
      <c r="W577" s="196">
        <v>30000</v>
      </c>
      <c r="X577" s="197">
        <f t="shared" si="226"/>
        <v>30000</v>
      </c>
      <c r="Y577"/>
      <c r="Z577"/>
      <c r="AA577"/>
      <c r="AB577"/>
      <c r="AC577" s="66"/>
    </row>
    <row r="578" spans="2:29" s="35" customFormat="1">
      <c r="B578" s="38" t="s">
        <v>3879</v>
      </c>
      <c r="C578" s="36"/>
      <c r="D578" s="212" t="s">
        <v>3034</v>
      </c>
      <c r="E578" s="34" t="s">
        <v>2041</v>
      </c>
      <c r="F578" s="34" t="str">
        <f>+F561</f>
        <v>DRAGER</v>
      </c>
      <c r="G578" s="34"/>
      <c r="H578" s="34"/>
      <c r="I578" s="34"/>
      <c r="J578" s="34" t="str">
        <f>+J561</f>
        <v>GRIS/AZUL</v>
      </c>
      <c r="K578" s="34" t="str">
        <f t="shared" si="228"/>
        <v>NUEVO</v>
      </c>
      <c r="L578" s="34">
        <v>1</v>
      </c>
      <c r="M578" s="34"/>
      <c r="N578" s="34"/>
      <c r="O578" s="34" t="str">
        <f>+B2647</f>
        <v>CIRUJIA</v>
      </c>
      <c r="P578" s="34"/>
      <c r="W578" s="196">
        <f>7500*60</f>
        <v>450000</v>
      </c>
      <c r="X578" s="197">
        <f t="shared" si="226"/>
        <v>450000</v>
      </c>
      <c r="Y578"/>
      <c r="Z578"/>
      <c r="AA578"/>
      <c r="AB578"/>
      <c r="AC578" s="66"/>
    </row>
    <row r="579" spans="2:29" s="35" customFormat="1">
      <c r="B579" s="38" t="s">
        <v>3880</v>
      </c>
      <c r="C579" s="36"/>
      <c r="D579" s="212" t="s">
        <v>3035</v>
      </c>
      <c r="E579" s="34" t="s">
        <v>453</v>
      </c>
      <c r="F579" s="34" t="s">
        <v>2042</v>
      </c>
      <c r="G579" s="34"/>
      <c r="H579" s="34"/>
      <c r="I579" s="34"/>
      <c r="J579" s="34" t="str">
        <f>+J578</f>
        <v>GRIS/AZUL</v>
      </c>
      <c r="K579" s="34" t="str">
        <f>+K576</f>
        <v>NUEVO</v>
      </c>
      <c r="L579" s="34">
        <v>1</v>
      </c>
      <c r="M579" s="34"/>
      <c r="N579" s="34"/>
      <c r="O579" s="34" t="str">
        <f>+B2647</f>
        <v>CIRUJIA</v>
      </c>
      <c r="P579" s="34"/>
      <c r="W579" s="196">
        <f>1500*70</f>
        <v>105000</v>
      </c>
      <c r="X579" s="197">
        <f t="shared" si="226"/>
        <v>105000</v>
      </c>
      <c r="Y579"/>
      <c r="Z579"/>
      <c r="AA579"/>
      <c r="AB579"/>
      <c r="AC579" s="66"/>
    </row>
    <row r="580" spans="2:29" s="35" customFormat="1">
      <c r="B580" s="38" t="s">
        <v>3881</v>
      </c>
      <c r="C580" s="36"/>
      <c r="D580" s="212" t="s">
        <v>3036</v>
      </c>
      <c r="E580" s="34" t="str">
        <f>+E573</f>
        <v>CUNA CANGURO</v>
      </c>
      <c r="F580" s="34" t="str">
        <f>+F577</f>
        <v>DRAGER</v>
      </c>
      <c r="G580" s="34"/>
      <c r="H580" s="34"/>
      <c r="I580" s="34"/>
      <c r="J580" s="34" t="str">
        <f>+J578</f>
        <v>GRIS/AZUL</v>
      </c>
      <c r="K580" s="34" t="str">
        <f>+K559</f>
        <v>NUEVO</v>
      </c>
      <c r="L580" s="34">
        <v>1</v>
      </c>
      <c r="M580" s="34"/>
      <c r="N580" s="34"/>
      <c r="O580" s="34" t="str">
        <f>+B2647</f>
        <v>CIRUJIA</v>
      </c>
      <c r="P580" s="34"/>
      <c r="W580" s="196">
        <f>5000*60</f>
        <v>300000</v>
      </c>
      <c r="X580" s="197">
        <f t="shared" si="226"/>
        <v>300000</v>
      </c>
      <c r="Y580"/>
      <c r="Z580"/>
      <c r="AA580"/>
      <c r="AB580"/>
      <c r="AC580" s="66"/>
    </row>
    <row r="581" spans="2:29" s="35" customFormat="1">
      <c r="B581" s="38" t="s">
        <v>3882</v>
      </c>
      <c r="C581" s="36"/>
      <c r="D581" s="212" t="s">
        <v>3037</v>
      </c>
      <c r="E581" s="34" t="s">
        <v>1481</v>
      </c>
      <c r="F581" s="34" t="s">
        <v>2043</v>
      </c>
      <c r="G581" s="34"/>
      <c r="H581" s="34"/>
      <c r="I581" s="34"/>
      <c r="J581" s="34" t="str">
        <f>+J556</f>
        <v>METAL</v>
      </c>
      <c r="K581" s="34" t="str">
        <f>+K562</f>
        <v>NUEVO</v>
      </c>
      <c r="L581" s="34">
        <v>1</v>
      </c>
      <c r="M581" s="34"/>
      <c r="N581" s="34"/>
      <c r="O581" s="34" t="str">
        <f>+B2647</f>
        <v>CIRUJIA</v>
      </c>
      <c r="P581" s="34"/>
      <c r="W581" s="196">
        <f>29000*60</f>
        <v>1740000</v>
      </c>
      <c r="X581" s="197">
        <f t="shared" si="226"/>
        <v>1740000</v>
      </c>
      <c r="Y581"/>
      <c r="Z581"/>
      <c r="AA581"/>
      <c r="AB581"/>
      <c r="AC581" s="66"/>
    </row>
    <row r="582" spans="2:29" s="35" customFormat="1">
      <c r="B582" s="38" t="s">
        <v>3883</v>
      </c>
      <c r="C582" s="36"/>
      <c r="D582" s="212" t="s">
        <v>3038</v>
      </c>
      <c r="E582" s="34" t="s">
        <v>2044</v>
      </c>
      <c r="F582" s="34"/>
      <c r="G582" s="34"/>
      <c r="H582" s="34"/>
      <c r="I582" s="34"/>
      <c r="J582" s="34" t="str">
        <f>+J558</f>
        <v>METAL</v>
      </c>
      <c r="K582" s="34" t="str">
        <f>+K559</f>
        <v>NUEVO</v>
      </c>
      <c r="L582" s="34">
        <v>1</v>
      </c>
      <c r="M582" s="34"/>
      <c r="N582" s="34"/>
      <c r="O582" s="34" t="str">
        <f>+B2647</f>
        <v>CIRUJIA</v>
      </c>
      <c r="P582" s="34"/>
      <c r="W582" s="196">
        <f>300*60</f>
        <v>18000</v>
      </c>
      <c r="X582" s="197">
        <f t="shared" si="226"/>
        <v>18000</v>
      </c>
      <c r="Y582"/>
      <c r="Z582"/>
      <c r="AA582"/>
      <c r="AB582"/>
      <c r="AC582" s="66"/>
    </row>
    <row r="583" spans="2:29" s="35" customFormat="1">
      <c r="B583" s="38" t="s">
        <v>3884</v>
      </c>
      <c r="C583" s="36"/>
      <c r="D583" s="212" t="s">
        <v>3039</v>
      </c>
      <c r="E583" s="34" t="str">
        <f>+E581</f>
        <v>MAQUINA DE ESTERILIZACION</v>
      </c>
      <c r="F583" s="34" t="s">
        <v>2013</v>
      </c>
      <c r="G583" s="34"/>
      <c r="H583" s="34"/>
      <c r="I583" s="34"/>
      <c r="J583" s="34" t="str">
        <f>+J557</f>
        <v>METAL</v>
      </c>
      <c r="K583" s="34" t="str">
        <f>+K562</f>
        <v>NUEVO</v>
      </c>
      <c r="L583" s="34">
        <v>1</v>
      </c>
      <c r="M583" s="34"/>
      <c r="N583" s="34"/>
      <c r="O583" s="34" t="str">
        <f>+B2647</f>
        <v>CIRUJIA</v>
      </c>
      <c r="P583" s="34"/>
      <c r="W583" s="196">
        <f>1000*60</f>
        <v>60000</v>
      </c>
      <c r="X583" s="197">
        <f t="shared" si="226"/>
        <v>60000</v>
      </c>
      <c r="Y583"/>
      <c r="Z583"/>
      <c r="AA583"/>
      <c r="AB583"/>
      <c r="AC583" s="66"/>
    </row>
    <row r="584" spans="2:29" s="35" customFormat="1">
      <c r="B584" s="38" t="s">
        <v>3885</v>
      </c>
      <c r="C584" s="36"/>
      <c r="D584" s="212" t="s">
        <v>3040</v>
      </c>
      <c r="E584" s="34" t="s">
        <v>2045</v>
      </c>
      <c r="F584" s="34"/>
      <c r="G584" s="34"/>
      <c r="H584" s="34"/>
      <c r="I584" s="34"/>
      <c r="J584" s="34" t="str">
        <f>+J581</f>
        <v>METAL</v>
      </c>
      <c r="K584" s="34" t="str">
        <f>+K573</f>
        <v>NUEVO</v>
      </c>
      <c r="L584" s="34">
        <v>1</v>
      </c>
      <c r="M584" s="34"/>
      <c r="N584" s="34"/>
      <c r="O584" s="34" t="str">
        <f>+B2647</f>
        <v>CIRUJIA</v>
      </c>
      <c r="P584" s="34"/>
      <c r="W584" s="196">
        <v>3000</v>
      </c>
      <c r="X584" s="197">
        <f t="shared" si="226"/>
        <v>3000</v>
      </c>
      <c r="Y584"/>
      <c r="Z584"/>
      <c r="AA584"/>
      <c r="AB584"/>
      <c r="AC584" s="66"/>
    </row>
    <row r="585" spans="2:29" s="35" customFormat="1">
      <c r="B585" s="38" t="s">
        <v>3886</v>
      </c>
      <c r="C585" s="36"/>
      <c r="D585" s="212" t="s">
        <v>3041</v>
      </c>
      <c r="E585" s="34" t="s">
        <v>2046</v>
      </c>
      <c r="F585" s="34"/>
      <c r="G585" s="34"/>
      <c r="H585" s="34"/>
      <c r="I585" s="34"/>
      <c r="J585" s="34" t="str">
        <f>+J570</f>
        <v>METAL</v>
      </c>
      <c r="K585" s="34" t="str">
        <f>+K563</f>
        <v>NUEVO</v>
      </c>
      <c r="L585" s="34">
        <v>1</v>
      </c>
      <c r="M585" s="34"/>
      <c r="N585" s="34"/>
      <c r="O585" s="34" t="str">
        <f>+B2647</f>
        <v>CIRUJIA</v>
      </c>
      <c r="P585" s="34"/>
      <c r="W585" s="196">
        <v>3000</v>
      </c>
      <c r="X585" s="197">
        <f t="shared" ref="X585:X601" si="229">+L585*W585</f>
        <v>3000</v>
      </c>
      <c r="Y585"/>
      <c r="Z585"/>
      <c r="AA585"/>
      <c r="AB585"/>
      <c r="AC585" s="66"/>
    </row>
    <row r="586" spans="2:29" s="35" customFormat="1">
      <c r="B586" s="38" t="s">
        <v>3887</v>
      </c>
      <c r="C586" s="36"/>
      <c r="D586" s="212" t="s">
        <v>3042</v>
      </c>
      <c r="E586" s="34" t="s">
        <v>2047</v>
      </c>
      <c r="F586" s="34"/>
      <c r="G586" s="34"/>
      <c r="H586" s="34"/>
      <c r="I586" s="34"/>
      <c r="J586" s="34" t="s">
        <v>1816</v>
      </c>
      <c r="K586" s="34" t="str">
        <f>+K574</f>
        <v>NUEVO</v>
      </c>
      <c r="L586" s="34">
        <f>+L585</f>
        <v>1</v>
      </c>
      <c r="M586" s="34"/>
      <c r="N586" s="34"/>
      <c r="O586" s="34" t="str">
        <f>+B2647</f>
        <v>CIRUJIA</v>
      </c>
      <c r="P586" s="34"/>
      <c r="W586" s="196">
        <v>2500</v>
      </c>
      <c r="X586" s="197">
        <f t="shared" si="229"/>
        <v>2500</v>
      </c>
      <c r="Y586"/>
      <c r="Z586"/>
      <c r="AA586"/>
      <c r="AB586"/>
      <c r="AC586" s="66"/>
    </row>
    <row r="587" spans="2:29" s="35" customFormat="1">
      <c r="B587" s="38" t="s">
        <v>3888</v>
      </c>
      <c r="C587" s="36"/>
      <c r="D587" s="212" t="s">
        <v>3043</v>
      </c>
      <c r="E587" s="34" t="s">
        <v>1473</v>
      </c>
      <c r="F587" s="34"/>
      <c r="G587" s="34"/>
      <c r="H587" s="34"/>
      <c r="I587" s="34"/>
      <c r="J587" s="34" t="str">
        <f>+J578</f>
        <v>GRIS/AZUL</v>
      </c>
      <c r="K587" s="34" t="str">
        <f>+K577</f>
        <v>NUEVO</v>
      </c>
      <c r="L587" s="34">
        <v>1</v>
      </c>
      <c r="M587" s="34"/>
      <c r="N587" s="34"/>
      <c r="O587" s="34" t="str">
        <f>+B2647</f>
        <v>CIRUJIA</v>
      </c>
      <c r="P587" s="34"/>
      <c r="W587" s="196">
        <v>12000</v>
      </c>
      <c r="X587" s="197">
        <f t="shared" si="229"/>
        <v>12000</v>
      </c>
      <c r="Y587"/>
      <c r="Z587"/>
      <c r="AA587"/>
      <c r="AB587"/>
      <c r="AC587" s="66"/>
    </row>
    <row r="588" spans="2:29" s="35" customFormat="1">
      <c r="B588" s="38" t="s">
        <v>3889</v>
      </c>
      <c r="C588" s="36"/>
      <c r="D588" s="212" t="s">
        <v>3044</v>
      </c>
      <c r="E588" s="34" t="s">
        <v>2048</v>
      </c>
      <c r="F588" s="34" t="str">
        <f>+F564</f>
        <v>ADVANCED</v>
      </c>
      <c r="G588" s="34" t="s">
        <v>2049</v>
      </c>
      <c r="H588" s="34"/>
      <c r="I588" s="34"/>
      <c r="J588" s="34" t="str">
        <f>+J573</f>
        <v>GRIS/AZUL</v>
      </c>
      <c r="K588" s="34" t="str">
        <f>+K562</f>
        <v>NUEVO</v>
      </c>
      <c r="L588" s="34">
        <v>1</v>
      </c>
      <c r="M588" s="34"/>
      <c r="N588" s="34"/>
      <c r="O588" s="34" t="str">
        <f>+B2647</f>
        <v>CIRUJIA</v>
      </c>
      <c r="P588" s="34"/>
      <c r="W588" s="196">
        <v>13000</v>
      </c>
      <c r="X588" s="197">
        <f t="shared" si="229"/>
        <v>13000</v>
      </c>
      <c r="Y588"/>
      <c r="Z588"/>
      <c r="AA588"/>
      <c r="AB588"/>
      <c r="AC588" s="66"/>
    </row>
    <row r="589" spans="2:29" s="35" customFormat="1">
      <c r="B589" s="38" t="s">
        <v>3890</v>
      </c>
      <c r="C589" s="36"/>
      <c r="D589" s="212" t="s">
        <v>3045</v>
      </c>
      <c r="E589" s="34" t="s">
        <v>2050</v>
      </c>
      <c r="F589" s="34"/>
      <c r="G589" s="34"/>
      <c r="H589" s="34"/>
      <c r="I589" s="34"/>
      <c r="J589" s="34" t="str">
        <f>+J558</f>
        <v>METAL</v>
      </c>
      <c r="K589" s="34" t="str">
        <f>+K562</f>
        <v>NUEVO</v>
      </c>
      <c r="L589" s="34">
        <v>1</v>
      </c>
      <c r="M589" s="34"/>
      <c r="N589" s="34"/>
      <c r="O589" s="34" t="str">
        <f>+B2647</f>
        <v>CIRUJIA</v>
      </c>
      <c r="P589" s="34"/>
      <c r="W589" s="196">
        <v>5000</v>
      </c>
      <c r="X589" s="197">
        <f t="shared" si="229"/>
        <v>5000</v>
      </c>
      <c r="Y589"/>
      <c r="Z589"/>
      <c r="AA589"/>
      <c r="AB589"/>
      <c r="AC589" s="66"/>
    </row>
    <row r="590" spans="2:29" s="35" customFormat="1">
      <c r="B590" s="38" t="s">
        <v>3891</v>
      </c>
      <c r="C590" s="36"/>
      <c r="D590" s="212" t="s">
        <v>3046</v>
      </c>
      <c r="E590" s="34" t="s">
        <v>2051</v>
      </c>
      <c r="F590" s="34"/>
      <c r="G590" s="34"/>
      <c r="H590" s="34"/>
      <c r="I590" s="34"/>
      <c r="J590" s="34" t="str">
        <f>+J558</f>
        <v>METAL</v>
      </c>
      <c r="K590" s="34" t="str">
        <f>+K562</f>
        <v>NUEVO</v>
      </c>
      <c r="L590" s="34">
        <v>1</v>
      </c>
      <c r="M590" s="34"/>
      <c r="N590" s="34"/>
      <c r="O590" s="34" t="str">
        <f>+B2647</f>
        <v>CIRUJIA</v>
      </c>
      <c r="P590" s="34"/>
      <c r="W590" s="196">
        <v>5000</v>
      </c>
      <c r="X590" s="197">
        <f t="shared" si="229"/>
        <v>5000</v>
      </c>
      <c r="Y590"/>
      <c r="Z590"/>
      <c r="AA590"/>
      <c r="AB590"/>
      <c r="AC590" s="66"/>
    </row>
    <row r="591" spans="2:29" s="35" customFormat="1">
      <c r="B591" s="38" t="s">
        <v>3892</v>
      </c>
      <c r="C591" s="36"/>
      <c r="D591" s="212" t="s">
        <v>3047</v>
      </c>
      <c r="E591" s="34" t="s">
        <v>2052</v>
      </c>
      <c r="F591" s="34" t="s">
        <v>387</v>
      </c>
      <c r="G591" s="34"/>
      <c r="H591" s="34"/>
      <c r="I591" s="34"/>
      <c r="J591" s="34" t="str">
        <f>+J560</f>
        <v>madera</v>
      </c>
      <c r="K591" s="34" t="str">
        <f>+K567</f>
        <v>NUEVO</v>
      </c>
      <c r="L591" s="34">
        <v>1</v>
      </c>
      <c r="M591" s="34"/>
      <c r="N591" s="34"/>
      <c r="O591" s="34" t="str">
        <f>+O566</f>
        <v>CIRUJIA</v>
      </c>
      <c r="P591" s="34"/>
      <c r="W591" s="196"/>
      <c r="X591" s="197">
        <f t="shared" si="229"/>
        <v>0</v>
      </c>
      <c r="Y591"/>
      <c r="Z591"/>
      <c r="AA591"/>
      <c r="AB591"/>
      <c r="AC591" s="66"/>
    </row>
    <row r="592" spans="2:29" s="35" customFormat="1">
      <c r="B592" s="38" t="s">
        <v>3893</v>
      </c>
      <c r="C592" s="36"/>
      <c r="D592" s="212" t="s">
        <v>3048</v>
      </c>
      <c r="E592" s="34" t="s">
        <v>2053</v>
      </c>
      <c r="F592" s="34"/>
      <c r="G592" s="34"/>
      <c r="H592" s="34"/>
      <c r="I592" s="34"/>
      <c r="J592" s="34" t="str">
        <f>+J565</f>
        <v>GRIS/AZUL</v>
      </c>
      <c r="K592" s="34" t="str">
        <f>+K556</f>
        <v>NUEVO</v>
      </c>
      <c r="L592" s="34">
        <v>1</v>
      </c>
      <c r="M592" s="34"/>
      <c r="N592" s="34"/>
      <c r="O592" s="34" t="str">
        <f>+O556</f>
        <v>CIRUJIA</v>
      </c>
      <c r="P592" s="34"/>
      <c r="W592" s="196">
        <v>3000</v>
      </c>
      <c r="X592" s="197">
        <f t="shared" si="229"/>
        <v>3000</v>
      </c>
      <c r="Y592"/>
      <c r="Z592"/>
      <c r="AA592"/>
      <c r="AB592"/>
      <c r="AC592" s="66"/>
    </row>
    <row r="593" spans="2:29" s="35" customFormat="1">
      <c r="B593" s="38" t="s">
        <v>3894</v>
      </c>
      <c r="C593" s="36"/>
      <c r="D593" s="212" t="s">
        <v>3049</v>
      </c>
      <c r="E593" s="34" t="s">
        <v>2054</v>
      </c>
      <c r="F593" s="34"/>
      <c r="G593" s="34"/>
      <c r="H593" s="34"/>
      <c r="I593" s="34"/>
      <c r="J593" s="34" t="s">
        <v>1150</v>
      </c>
      <c r="K593" s="34" t="str">
        <f>+K562</f>
        <v>NUEVO</v>
      </c>
      <c r="L593" s="34">
        <v>1</v>
      </c>
      <c r="M593" s="34"/>
      <c r="N593" s="34"/>
      <c r="O593" s="34" t="str">
        <f>+O562</f>
        <v>CIRUJIA</v>
      </c>
      <c r="P593" s="34"/>
      <c r="W593" s="196">
        <v>4000</v>
      </c>
      <c r="X593" s="197">
        <f t="shared" si="229"/>
        <v>4000</v>
      </c>
      <c r="Y593"/>
      <c r="Z593"/>
      <c r="AA593"/>
      <c r="AB593"/>
      <c r="AC593" s="66"/>
    </row>
    <row r="594" spans="2:29" s="35" customFormat="1">
      <c r="B594" s="38" t="s">
        <v>3895</v>
      </c>
      <c r="C594" s="36"/>
      <c r="D594" s="212" t="s">
        <v>3050</v>
      </c>
      <c r="E594" s="34" t="s">
        <v>2055</v>
      </c>
      <c r="F594" s="34"/>
      <c r="G594" s="34"/>
      <c r="H594" s="34"/>
      <c r="I594" s="34"/>
      <c r="J594" s="34" t="str">
        <f>+J593</f>
        <v>AZUL</v>
      </c>
      <c r="K594" s="34" t="str">
        <f>+K582</f>
        <v>NUEVO</v>
      </c>
      <c r="L594" s="34">
        <v>1</v>
      </c>
      <c r="M594" s="34"/>
      <c r="N594" s="34"/>
      <c r="O594" s="34" t="str">
        <f>+O575</f>
        <v>CIRUJIA</v>
      </c>
      <c r="P594" s="34"/>
      <c r="W594" s="196">
        <v>2500</v>
      </c>
      <c r="X594" s="197">
        <f t="shared" si="229"/>
        <v>2500</v>
      </c>
      <c r="Y594"/>
      <c r="Z594"/>
      <c r="AA594"/>
      <c r="AB594"/>
      <c r="AC594" s="66"/>
    </row>
    <row r="595" spans="2:29" s="35" customFormat="1">
      <c r="B595" s="38" t="s">
        <v>3896</v>
      </c>
      <c r="C595" s="36"/>
      <c r="D595" s="212" t="s">
        <v>3051</v>
      </c>
      <c r="E595" s="34" t="s">
        <v>944</v>
      </c>
      <c r="F595" s="34" t="s">
        <v>945</v>
      </c>
      <c r="G595" s="34"/>
      <c r="H595" s="34"/>
      <c r="I595" s="34"/>
      <c r="J595" s="34" t="str">
        <f>+J578</f>
        <v>GRIS/AZUL</v>
      </c>
      <c r="K595" s="34" t="str">
        <f>+K581</f>
        <v>NUEVO</v>
      </c>
      <c r="L595" s="34">
        <f>+L590</f>
        <v>1</v>
      </c>
      <c r="M595" s="34"/>
      <c r="N595" s="34"/>
      <c r="O595" s="34" t="str">
        <f>+O585</f>
        <v>CIRUJIA</v>
      </c>
      <c r="P595" s="34"/>
      <c r="W595" s="196">
        <f>1000*60</f>
        <v>60000</v>
      </c>
      <c r="X595" s="197">
        <f t="shared" si="229"/>
        <v>60000</v>
      </c>
      <c r="Y595"/>
      <c r="Z595"/>
      <c r="AA595"/>
      <c r="AB595"/>
      <c r="AC595" s="66"/>
    </row>
    <row r="596" spans="2:29" s="35" customFormat="1">
      <c r="B596" s="38" t="s">
        <v>3897</v>
      </c>
      <c r="C596" s="36"/>
      <c r="D596" s="212" t="s">
        <v>3052</v>
      </c>
      <c r="E596" s="34" t="str">
        <f>+E562</f>
        <v>MONITOR</v>
      </c>
      <c r="F596" s="34" t="str">
        <f>+F561</f>
        <v>DRAGER</v>
      </c>
      <c r="G596" s="34"/>
      <c r="H596" s="34"/>
      <c r="I596" s="34"/>
      <c r="J596" s="34" t="str">
        <f>+J592</f>
        <v>GRIS/AZUL</v>
      </c>
      <c r="K596" s="34" t="str">
        <f>+K585</f>
        <v>NUEVO</v>
      </c>
      <c r="L596" s="34">
        <v>1</v>
      </c>
      <c r="M596" s="34"/>
      <c r="N596" s="34"/>
      <c r="O596" s="34" t="str">
        <f>+O573</f>
        <v>CIRUJIA</v>
      </c>
      <c r="P596" s="34"/>
      <c r="W596" s="196">
        <v>60000</v>
      </c>
      <c r="X596" s="197">
        <f t="shared" si="229"/>
        <v>60000</v>
      </c>
      <c r="Y596"/>
      <c r="Z596"/>
      <c r="AA596"/>
      <c r="AB596"/>
      <c r="AC596" s="66"/>
    </row>
    <row r="597" spans="2:29" s="35" customFormat="1">
      <c r="B597" s="38" t="s">
        <v>3898</v>
      </c>
      <c r="C597" s="36"/>
      <c r="D597" s="212" t="s">
        <v>3053</v>
      </c>
      <c r="E597" s="34" t="s">
        <v>2056</v>
      </c>
      <c r="F597" s="34"/>
      <c r="G597" s="34"/>
      <c r="H597" s="34"/>
      <c r="I597" s="34"/>
      <c r="J597" s="34" t="s">
        <v>1150</v>
      </c>
      <c r="K597" s="34" t="str">
        <f>+K593</f>
        <v>NUEVO</v>
      </c>
      <c r="L597" s="34">
        <v>1</v>
      </c>
      <c r="M597" s="34"/>
      <c r="N597" s="34"/>
      <c r="O597" s="34" t="str">
        <f t="shared" ref="O597:O634" si="230">+O574</f>
        <v>CIRUJIA</v>
      </c>
      <c r="P597" s="34"/>
      <c r="W597" s="196">
        <v>3000</v>
      </c>
      <c r="X597" s="197">
        <f t="shared" si="229"/>
        <v>3000</v>
      </c>
      <c r="Y597"/>
      <c r="Z597"/>
      <c r="AA597"/>
      <c r="AB597"/>
      <c r="AC597" s="66"/>
    </row>
    <row r="598" spans="2:29" s="35" customFormat="1">
      <c r="B598" s="38" t="s">
        <v>3899</v>
      </c>
      <c r="C598" s="36"/>
      <c r="D598" s="212" t="s">
        <v>3054</v>
      </c>
      <c r="E598" s="34" t="s">
        <v>2058</v>
      </c>
      <c r="F598" s="34"/>
      <c r="G598" s="34"/>
      <c r="H598" s="34"/>
      <c r="I598" s="34"/>
      <c r="J598" s="34" t="s">
        <v>1664</v>
      </c>
      <c r="K598" s="34" t="str">
        <f>+K594</f>
        <v>NUEVO</v>
      </c>
      <c r="L598" s="34">
        <v>1</v>
      </c>
      <c r="M598" s="34"/>
      <c r="N598" s="34"/>
      <c r="O598" s="34" t="str">
        <f t="shared" si="230"/>
        <v>CIRUJIA</v>
      </c>
      <c r="P598" s="34"/>
      <c r="W598" s="196">
        <f>30*60</f>
        <v>1800</v>
      </c>
      <c r="X598" s="197">
        <f t="shared" si="229"/>
        <v>1800</v>
      </c>
      <c r="Y598"/>
      <c r="Z598"/>
      <c r="AA598"/>
      <c r="AB598"/>
      <c r="AC598" s="66"/>
    </row>
    <row r="599" spans="2:29" s="35" customFormat="1">
      <c r="B599" s="38" t="s">
        <v>3900</v>
      </c>
      <c r="C599" s="36"/>
      <c r="D599" s="212" t="s">
        <v>3055</v>
      </c>
      <c r="E599" s="34" t="s">
        <v>2059</v>
      </c>
      <c r="F599" s="34" t="s">
        <v>2060</v>
      </c>
      <c r="G599" s="34"/>
      <c r="H599" s="34"/>
      <c r="I599" s="34"/>
      <c r="J599" s="34" t="s">
        <v>2061</v>
      </c>
      <c r="K599" s="34" t="s">
        <v>1665</v>
      </c>
      <c r="L599" s="34">
        <v>1</v>
      </c>
      <c r="M599" s="34"/>
      <c r="N599" s="34"/>
      <c r="O599" s="34" t="str">
        <f t="shared" si="230"/>
        <v>CIRUJIA</v>
      </c>
      <c r="P599" s="34"/>
      <c r="W599" s="196">
        <f>200*60</f>
        <v>12000</v>
      </c>
      <c r="X599" s="197">
        <f t="shared" si="229"/>
        <v>12000</v>
      </c>
      <c r="Y599"/>
      <c r="Z599"/>
      <c r="AA599"/>
      <c r="AB599"/>
      <c r="AC599" s="66"/>
    </row>
    <row r="600" spans="2:29" s="35" customFormat="1">
      <c r="B600" s="38" t="s">
        <v>3901</v>
      </c>
      <c r="C600" s="36"/>
      <c r="D600" s="212" t="s">
        <v>3056</v>
      </c>
      <c r="E600" s="34" t="s">
        <v>453</v>
      </c>
      <c r="F600" s="34" t="s">
        <v>2042</v>
      </c>
      <c r="G600" s="34"/>
      <c r="H600" s="34"/>
      <c r="I600" s="34"/>
      <c r="J600" s="34" t="str">
        <f>+J599</f>
        <v>BLANCO/NEGRO</v>
      </c>
      <c r="K600" s="34" t="str">
        <f>+K597</f>
        <v>NUEVO</v>
      </c>
      <c r="L600" s="34">
        <v>1</v>
      </c>
      <c r="M600" s="34"/>
      <c r="N600" s="34"/>
      <c r="O600" s="34" t="str">
        <f t="shared" si="230"/>
        <v>CIRUJIA</v>
      </c>
      <c r="P600" s="34"/>
      <c r="W600" s="196">
        <f>1500*70</f>
        <v>105000</v>
      </c>
      <c r="X600" s="197">
        <f t="shared" si="229"/>
        <v>105000</v>
      </c>
      <c r="Y600"/>
      <c r="Z600"/>
      <c r="AA600"/>
      <c r="AB600"/>
      <c r="AC600" s="66"/>
    </row>
    <row r="601" spans="2:29" s="35" customFormat="1">
      <c r="B601" s="38" t="s">
        <v>3902</v>
      </c>
      <c r="C601" s="36"/>
      <c r="D601" s="212" t="s">
        <v>3057</v>
      </c>
      <c r="E601" s="34" t="s">
        <v>2018</v>
      </c>
      <c r="F601" s="34"/>
      <c r="G601" s="34"/>
      <c r="H601" s="34"/>
      <c r="I601" s="34"/>
      <c r="J601" s="34" t="str">
        <f>+J599</f>
        <v>BLANCO/NEGRO</v>
      </c>
      <c r="K601" s="34" t="str">
        <f>+K599</f>
        <v>NUEVO</v>
      </c>
      <c r="L601" s="34">
        <v>1</v>
      </c>
      <c r="M601" s="34"/>
      <c r="N601" s="34"/>
      <c r="O601" s="34" t="str">
        <f t="shared" si="230"/>
        <v>CIRUJIA</v>
      </c>
      <c r="P601" s="34"/>
      <c r="W601" s="196">
        <v>3000</v>
      </c>
      <c r="X601" s="197">
        <f t="shared" si="229"/>
        <v>3000</v>
      </c>
      <c r="Y601"/>
      <c r="Z601"/>
      <c r="AA601"/>
      <c r="AB601"/>
      <c r="AC601" s="66"/>
    </row>
    <row r="602" spans="2:29" s="35" customFormat="1" ht="26.25">
      <c r="B602" s="38" t="s">
        <v>3903</v>
      </c>
      <c r="C602" s="36"/>
      <c r="D602" s="212" t="s">
        <v>3058</v>
      </c>
      <c r="E602" s="34" t="s">
        <v>453</v>
      </c>
      <c r="F602" s="34" t="s">
        <v>2042</v>
      </c>
      <c r="H602" s="34"/>
      <c r="I602" s="34"/>
      <c r="J602" s="34" t="str">
        <f>+J591</f>
        <v>madera</v>
      </c>
      <c r="K602" s="34" t="str">
        <f>+J601</f>
        <v>BLANCO/NEGRO</v>
      </c>
      <c r="L602" s="34">
        <v>1</v>
      </c>
      <c r="M602" s="34">
        <v>1</v>
      </c>
      <c r="N602" s="34"/>
      <c r="O602" s="34" t="str">
        <f t="shared" si="230"/>
        <v>CIRUJIA</v>
      </c>
      <c r="P602" s="34"/>
      <c r="Q602" s="34"/>
      <c r="W602" s="196">
        <f>1500*70</f>
        <v>105000</v>
      </c>
      <c r="X602" s="196">
        <f>1500*70</f>
        <v>105000</v>
      </c>
      <c r="Y602"/>
      <c r="Z602"/>
      <c r="AA602"/>
      <c r="AB602"/>
      <c r="AC602" s="66"/>
    </row>
    <row r="603" spans="2:29" s="35" customFormat="1" ht="26.25">
      <c r="B603" s="38" t="s">
        <v>3904</v>
      </c>
      <c r="C603" s="36"/>
      <c r="D603" s="212" t="s">
        <v>3059</v>
      </c>
      <c r="E603" s="34" t="str">
        <f>+E596</f>
        <v>MONITOR</v>
      </c>
      <c r="F603" s="34" t="str">
        <f>+F600</f>
        <v>ISOLETTE</v>
      </c>
      <c r="H603" s="34"/>
      <c r="I603" s="34"/>
      <c r="J603" s="34" t="str">
        <f>+J592</f>
        <v>GRIS/AZUL</v>
      </c>
      <c r="K603" s="34" t="str">
        <f>+J601</f>
        <v>BLANCO/NEGRO</v>
      </c>
      <c r="L603" s="34">
        <v>1</v>
      </c>
      <c r="M603" s="34">
        <v>2</v>
      </c>
      <c r="N603" s="34"/>
      <c r="O603" s="34" t="str">
        <f t="shared" si="230"/>
        <v>CIRUJIA</v>
      </c>
      <c r="P603" s="34"/>
      <c r="Q603" s="34"/>
      <c r="W603" s="196">
        <f>5000*60</f>
        <v>300000</v>
      </c>
      <c r="X603" s="196">
        <f>5000*60</f>
        <v>300000</v>
      </c>
      <c r="Y603"/>
      <c r="Z603"/>
      <c r="AA603"/>
      <c r="AB603"/>
      <c r="AC603" s="66"/>
    </row>
    <row r="604" spans="2:29" s="35" customFormat="1">
      <c r="B604" s="38" t="s">
        <v>3905</v>
      </c>
      <c r="C604" s="36"/>
      <c r="D604" s="212" t="s">
        <v>3060</v>
      </c>
      <c r="E604" s="34" t="s">
        <v>953</v>
      </c>
      <c r="F604" s="34" t="s">
        <v>2040</v>
      </c>
      <c r="G604" s="34"/>
      <c r="H604" s="34"/>
      <c r="I604" s="34"/>
      <c r="J604" s="34" t="str">
        <f t="shared" ref="J604:J610" si="231">+J595</f>
        <v>GRIS/AZUL</v>
      </c>
      <c r="K604" s="34" t="str">
        <f t="shared" ref="K604:K605" si="232">+K599</f>
        <v>NUEVO</v>
      </c>
      <c r="L604" s="34">
        <v>1</v>
      </c>
      <c r="M604" s="34"/>
      <c r="N604" s="34"/>
      <c r="O604" s="34" t="str">
        <f t="shared" si="230"/>
        <v>CIRUJIA</v>
      </c>
      <c r="P604" s="34"/>
      <c r="W604" s="196">
        <v>60000</v>
      </c>
      <c r="X604" s="197">
        <f>+W604</f>
        <v>60000</v>
      </c>
      <c r="Y604"/>
      <c r="Z604"/>
      <c r="AA604"/>
      <c r="AB604"/>
      <c r="AC604" s="66"/>
    </row>
    <row r="605" spans="2:29" s="35" customFormat="1">
      <c r="B605" s="38" t="s">
        <v>3906</v>
      </c>
      <c r="C605" s="36"/>
      <c r="D605" s="212" t="s">
        <v>3061</v>
      </c>
      <c r="E605" s="34" t="s">
        <v>953</v>
      </c>
      <c r="F605" s="34" t="s">
        <v>2040</v>
      </c>
      <c r="G605" s="34"/>
      <c r="H605" s="34"/>
      <c r="I605" s="34"/>
      <c r="J605" s="34" t="str">
        <f t="shared" si="231"/>
        <v>GRIS/AZUL</v>
      </c>
      <c r="K605" s="34" t="str">
        <f t="shared" si="232"/>
        <v>NUEVO</v>
      </c>
      <c r="L605" s="34">
        <v>1</v>
      </c>
      <c r="M605" s="34"/>
      <c r="N605" s="34"/>
      <c r="O605" s="34" t="str">
        <f t="shared" si="230"/>
        <v>CIRUJIA</v>
      </c>
      <c r="P605" s="34"/>
      <c r="W605" s="196">
        <v>60000</v>
      </c>
      <c r="X605" s="197">
        <f>+W605</f>
        <v>60000</v>
      </c>
      <c r="Y605"/>
      <c r="Z605"/>
      <c r="AA605"/>
      <c r="AB605"/>
      <c r="AC605" s="66"/>
    </row>
    <row r="606" spans="2:29" s="35" customFormat="1">
      <c r="B606" s="38" t="s">
        <v>3907</v>
      </c>
      <c r="C606" s="36"/>
      <c r="D606" s="212" t="s">
        <v>3062</v>
      </c>
      <c r="E606" s="34" t="s">
        <v>1473</v>
      </c>
      <c r="F606" s="34"/>
      <c r="G606" s="34"/>
      <c r="H606" s="34"/>
      <c r="I606" s="34"/>
      <c r="J606" s="34" t="str">
        <f t="shared" si="231"/>
        <v>AZUL</v>
      </c>
      <c r="K606" s="34" t="str">
        <f t="shared" ref="K606:K612" si="233">+K596</f>
        <v>NUEVO</v>
      </c>
      <c r="L606" s="34">
        <v>1</v>
      </c>
      <c r="M606" s="34"/>
      <c r="N606" s="34"/>
      <c r="O606" s="34" t="str">
        <f t="shared" si="230"/>
        <v>CIRUJIA</v>
      </c>
      <c r="P606" s="34"/>
      <c r="W606" s="196">
        <v>12000</v>
      </c>
      <c r="X606" s="197">
        <f t="shared" ref="X606:X632" si="234">+L606*W606</f>
        <v>12000</v>
      </c>
      <c r="Y606"/>
      <c r="Z606"/>
      <c r="AA606"/>
      <c r="AB606"/>
      <c r="AC606" s="66"/>
    </row>
    <row r="607" spans="2:29" s="35" customFormat="1">
      <c r="B607" s="38" t="s">
        <v>3908</v>
      </c>
      <c r="C607" s="36"/>
      <c r="D607" s="212" t="s">
        <v>3063</v>
      </c>
      <c r="E607" s="34" t="s">
        <v>1473</v>
      </c>
      <c r="F607" s="34"/>
      <c r="G607" s="34"/>
      <c r="H607" s="34"/>
      <c r="I607" s="34"/>
      <c r="J607" s="34" t="str">
        <f t="shared" si="231"/>
        <v>BLANCO</v>
      </c>
      <c r="K607" s="34" t="str">
        <f t="shared" si="233"/>
        <v>NUEVO</v>
      </c>
      <c r="L607" s="34">
        <v>1</v>
      </c>
      <c r="M607" s="34"/>
      <c r="N607" s="34"/>
      <c r="O607" s="34" t="str">
        <f t="shared" si="230"/>
        <v>CIRUJIA</v>
      </c>
      <c r="P607" s="34"/>
      <c r="W607" s="196">
        <v>12000</v>
      </c>
      <c r="X607" s="197">
        <f t="shared" si="234"/>
        <v>12000</v>
      </c>
      <c r="Y607"/>
      <c r="Z607"/>
      <c r="AA607"/>
      <c r="AB607"/>
      <c r="AC607" s="66"/>
    </row>
    <row r="608" spans="2:29" s="35" customFormat="1">
      <c r="B608" s="38" t="s">
        <v>3909</v>
      </c>
      <c r="C608" s="36"/>
      <c r="D608" s="212" t="s">
        <v>3064</v>
      </c>
      <c r="E608" s="34" t="s">
        <v>1473</v>
      </c>
      <c r="F608" s="34"/>
      <c r="G608" s="34"/>
      <c r="H608" s="34"/>
      <c r="I608" s="34"/>
      <c r="J608" s="34" t="str">
        <f t="shared" si="231"/>
        <v>BLANCO/NEGRO</v>
      </c>
      <c r="K608" s="34" t="str">
        <f t="shared" si="233"/>
        <v>NUEVO</v>
      </c>
      <c r="L608" s="34">
        <v>1</v>
      </c>
      <c r="M608" s="34"/>
      <c r="N608" s="34"/>
      <c r="O608" s="34" t="str">
        <f t="shared" si="230"/>
        <v>CIRUJIA</v>
      </c>
      <c r="P608" s="34"/>
      <c r="W608" s="196">
        <v>12000</v>
      </c>
      <c r="X608" s="197">
        <f t="shared" si="234"/>
        <v>12000</v>
      </c>
      <c r="Y608"/>
      <c r="Z608"/>
      <c r="AA608"/>
      <c r="AB608"/>
      <c r="AC608" s="66"/>
    </row>
    <row r="609" spans="2:29" s="35" customFormat="1">
      <c r="B609" s="38" t="s">
        <v>3910</v>
      </c>
      <c r="C609" s="36"/>
      <c r="D609" s="212" t="s">
        <v>3065</v>
      </c>
      <c r="E609" s="34" t="s">
        <v>1473</v>
      </c>
      <c r="F609" s="34"/>
      <c r="G609" s="34"/>
      <c r="H609" s="34"/>
      <c r="I609" s="34"/>
      <c r="J609" s="34" t="str">
        <f t="shared" si="231"/>
        <v>BLANCO/NEGRO</v>
      </c>
      <c r="K609" s="34" t="str">
        <f t="shared" si="233"/>
        <v>NUEVO</v>
      </c>
      <c r="L609" s="34">
        <v>1</v>
      </c>
      <c r="M609" s="34"/>
      <c r="N609" s="34"/>
      <c r="O609" s="34" t="str">
        <f t="shared" si="230"/>
        <v>CIRUJIA</v>
      </c>
      <c r="P609" s="34"/>
      <c r="W609" s="196">
        <v>12000</v>
      </c>
      <c r="X609" s="197">
        <f t="shared" si="234"/>
        <v>12000</v>
      </c>
      <c r="Y609"/>
      <c r="Z609"/>
      <c r="AA609"/>
      <c r="AB609"/>
      <c r="AC609" s="66"/>
    </row>
    <row r="610" spans="2:29" s="35" customFormat="1">
      <c r="B610" s="38" t="s">
        <v>3911</v>
      </c>
      <c r="C610" s="36"/>
      <c r="D610" s="212" t="s">
        <v>3066</v>
      </c>
      <c r="E610" s="34" t="s">
        <v>1473</v>
      </c>
      <c r="F610" s="34"/>
      <c r="G610" s="34"/>
      <c r="H610" s="34"/>
      <c r="I610" s="34"/>
      <c r="J610" s="34" t="str">
        <f t="shared" si="231"/>
        <v>BLANCO/NEGRO</v>
      </c>
      <c r="K610" s="34" t="str">
        <f t="shared" si="233"/>
        <v>NUEVO</v>
      </c>
      <c r="L610" s="34">
        <v>1</v>
      </c>
      <c r="M610" s="34"/>
      <c r="N610" s="34"/>
      <c r="O610" s="34" t="str">
        <f t="shared" si="230"/>
        <v>CIRUJIA</v>
      </c>
      <c r="P610" s="34"/>
      <c r="W610" s="196">
        <v>12000</v>
      </c>
      <c r="X610" s="197">
        <f t="shared" si="234"/>
        <v>12000</v>
      </c>
      <c r="Y610"/>
      <c r="Z610"/>
      <c r="AA610"/>
      <c r="AB610"/>
      <c r="AC610" s="66"/>
    </row>
    <row r="611" spans="2:29" s="35" customFormat="1">
      <c r="B611" s="38" t="s">
        <v>3912</v>
      </c>
      <c r="C611" s="36"/>
      <c r="D611" s="212" t="s">
        <v>3067</v>
      </c>
      <c r="E611" s="34" t="s">
        <v>1473</v>
      </c>
      <c r="F611" s="34"/>
      <c r="G611" s="34"/>
      <c r="H611" s="34"/>
      <c r="I611" s="34"/>
      <c r="J611" s="34" t="str">
        <f>+J609</f>
        <v>BLANCO/NEGRO</v>
      </c>
      <c r="K611" s="34" t="str">
        <f t="shared" si="233"/>
        <v>NUEVO</v>
      </c>
      <c r="L611" s="34">
        <v>1</v>
      </c>
      <c r="M611" s="34"/>
      <c r="N611" s="34"/>
      <c r="O611" s="34" t="str">
        <f t="shared" si="230"/>
        <v>CIRUJIA</v>
      </c>
      <c r="P611" s="34"/>
      <c r="W611" s="196">
        <v>12000</v>
      </c>
      <c r="X611" s="197">
        <f t="shared" si="234"/>
        <v>12000</v>
      </c>
      <c r="Y611"/>
      <c r="Z611"/>
      <c r="AA611"/>
      <c r="AB611"/>
      <c r="AC611" s="66"/>
    </row>
    <row r="612" spans="2:29" s="35" customFormat="1">
      <c r="B612" s="38" t="s">
        <v>3913</v>
      </c>
      <c r="C612" s="36"/>
      <c r="D612" s="212" t="s">
        <v>3068</v>
      </c>
      <c r="E612" s="34" t="s">
        <v>1473</v>
      </c>
      <c r="F612" s="34"/>
      <c r="G612" s="34"/>
      <c r="H612" s="34"/>
      <c r="I612" s="34"/>
      <c r="J612" s="34" t="str">
        <f>+J609</f>
        <v>BLANCO/NEGRO</v>
      </c>
      <c r="K612" s="34" t="str">
        <f t="shared" si="233"/>
        <v>BLANCO/NEGRO</v>
      </c>
      <c r="L612" s="34">
        <v>1</v>
      </c>
      <c r="M612" s="34"/>
      <c r="N612" s="34"/>
      <c r="O612" s="34" t="str">
        <f t="shared" si="230"/>
        <v>CIRUJIA</v>
      </c>
      <c r="P612" s="34"/>
      <c r="W612" s="196">
        <v>12000</v>
      </c>
      <c r="X612" s="197">
        <f t="shared" si="234"/>
        <v>12000</v>
      </c>
      <c r="Y612"/>
      <c r="Z612"/>
      <c r="AA612"/>
      <c r="AB612"/>
      <c r="AC612" s="66"/>
    </row>
    <row r="613" spans="2:29" s="35" customFormat="1">
      <c r="B613" s="38" t="s">
        <v>3914</v>
      </c>
      <c r="C613" s="36"/>
      <c r="D613" s="212" t="s">
        <v>3069</v>
      </c>
      <c r="E613" s="34" t="s">
        <v>2046</v>
      </c>
      <c r="F613" s="34"/>
      <c r="G613" s="34"/>
      <c r="H613" s="34"/>
      <c r="I613" s="34"/>
      <c r="J613" s="34" t="str">
        <f>+J598</f>
        <v>BLANCO</v>
      </c>
      <c r="K613" s="34" t="str">
        <f>+K591</f>
        <v>NUEVO</v>
      </c>
      <c r="L613" s="34">
        <v>1</v>
      </c>
      <c r="M613" s="34"/>
      <c r="N613" s="34"/>
      <c r="O613" s="34" t="str">
        <f t="shared" si="230"/>
        <v>CIRUJIA</v>
      </c>
      <c r="P613" s="34"/>
      <c r="W613" s="196">
        <v>3000</v>
      </c>
      <c r="X613" s="197">
        <f t="shared" si="234"/>
        <v>3000</v>
      </c>
      <c r="Y613"/>
      <c r="Z613"/>
      <c r="AA613"/>
      <c r="AB613"/>
      <c r="AC613" s="66"/>
    </row>
    <row r="614" spans="2:29" s="35" customFormat="1">
      <c r="B614" s="38" t="s">
        <v>3915</v>
      </c>
      <c r="C614" s="36"/>
      <c r="D614" s="212" t="s">
        <v>3070</v>
      </c>
      <c r="E614" s="34" t="s">
        <v>2046</v>
      </c>
      <c r="F614" s="34"/>
      <c r="G614" s="34"/>
      <c r="H614" s="34"/>
      <c r="I614" s="34"/>
      <c r="J614" s="34" t="str">
        <f>+J599</f>
        <v>BLANCO/NEGRO</v>
      </c>
      <c r="K614" s="34" t="str">
        <f>+K592</f>
        <v>NUEVO</v>
      </c>
      <c r="L614" s="34">
        <v>1</v>
      </c>
      <c r="M614" s="34"/>
      <c r="N614" s="34"/>
      <c r="O614" s="34" t="str">
        <f t="shared" si="230"/>
        <v>CIRUJIA</v>
      </c>
      <c r="P614" s="34"/>
      <c r="W614" s="196">
        <v>3000</v>
      </c>
      <c r="X614" s="197">
        <f t="shared" si="234"/>
        <v>3000</v>
      </c>
      <c r="Y614"/>
      <c r="Z614"/>
      <c r="AA614"/>
      <c r="AB614"/>
      <c r="AC614" s="66"/>
    </row>
    <row r="615" spans="2:29" s="35" customFormat="1">
      <c r="B615" s="38" t="s">
        <v>3916</v>
      </c>
      <c r="C615" s="36"/>
      <c r="D615" s="212" t="s">
        <v>3071</v>
      </c>
      <c r="E615" s="34" t="s">
        <v>2046</v>
      </c>
      <c r="F615" s="34"/>
      <c r="G615" s="34"/>
      <c r="H615" s="34"/>
      <c r="I615" s="34"/>
      <c r="J615" s="34" t="str">
        <f>+J600</f>
        <v>BLANCO/NEGRO</v>
      </c>
      <c r="K615" s="34" t="str">
        <f>+K593</f>
        <v>NUEVO</v>
      </c>
      <c r="L615" s="34">
        <v>1</v>
      </c>
      <c r="M615" s="34"/>
      <c r="N615" s="34"/>
      <c r="O615" s="34" t="str">
        <f t="shared" si="230"/>
        <v>CIRUJIA</v>
      </c>
      <c r="P615" s="34"/>
      <c r="W615" s="196">
        <v>3000</v>
      </c>
      <c r="X615" s="197">
        <f t="shared" si="234"/>
        <v>3000</v>
      </c>
      <c r="Y615"/>
      <c r="Z615"/>
      <c r="AA615"/>
      <c r="AB615"/>
      <c r="AC615" s="66"/>
    </row>
    <row r="616" spans="2:29" s="35" customFormat="1">
      <c r="B616" s="38" t="s">
        <v>3917</v>
      </c>
      <c r="C616" s="36"/>
      <c r="D616" s="212" t="s">
        <v>3072</v>
      </c>
      <c r="E616" s="34" t="s">
        <v>2048</v>
      </c>
      <c r="F616" s="34"/>
      <c r="G616" s="34" t="s">
        <v>2049</v>
      </c>
      <c r="H616" s="34"/>
      <c r="I616" s="34"/>
      <c r="J616" s="34" t="str">
        <f>+J601</f>
        <v>BLANCO/NEGRO</v>
      </c>
      <c r="K616" s="34" t="str">
        <f>+K590</f>
        <v>NUEVO</v>
      </c>
      <c r="L616" s="34">
        <v>1</v>
      </c>
      <c r="M616" s="34"/>
      <c r="N616" s="34"/>
      <c r="O616" s="34" t="str">
        <f t="shared" si="230"/>
        <v>CIRUJIA</v>
      </c>
      <c r="P616" s="34"/>
      <c r="W616" s="196">
        <v>13000</v>
      </c>
      <c r="X616" s="197">
        <f t="shared" si="234"/>
        <v>13000</v>
      </c>
      <c r="Y616"/>
      <c r="Z616"/>
      <c r="AA616"/>
      <c r="AB616"/>
      <c r="AC616" s="66"/>
    </row>
    <row r="617" spans="2:29" s="35" customFormat="1">
      <c r="B617" s="38" t="s">
        <v>3918</v>
      </c>
      <c r="C617" s="36"/>
      <c r="D617" s="212" t="s">
        <v>3073</v>
      </c>
      <c r="E617" s="107" t="s">
        <v>2014</v>
      </c>
      <c r="F617" s="34" t="s">
        <v>2015</v>
      </c>
      <c r="G617" s="34"/>
      <c r="H617" s="34"/>
      <c r="I617" s="34"/>
      <c r="J617" s="34" t="str">
        <f>+J144</f>
        <v>Negro</v>
      </c>
      <c r="K617" s="34" t="str">
        <f>+K145</f>
        <v>Usado</v>
      </c>
      <c r="L617" s="34">
        <v>1</v>
      </c>
      <c r="M617" s="34"/>
      <c r="N617" s="34"/>
      <c r="O617" s="34" t="str">
        <f t="shared" si="230"/>
        <v>CIRUJIA</v>
      </c>
      <c r="P617" s="34"/>
      <c r="W617" s="196">
        <f>2000*60</f>
        <v>120000</v>
      </c>
      <c r="X617" s="197">
        <f t="shared" si="234"/>
        <v>120000</v>
      </c>
      <c r="Y617"/>
      <c r="Z617"/>
      <c r="AA617"/>
      <c r="AB617"/>
      <c r="AC617" s="66"/>
    </row>
    <row r="618" spans="2:29" s="35" customFormat="1">
      <c r="B618" s="38" t="s">
        <v>3919</v>
      </c>
      <c r="C618" s="36"/>
      <c r="D618" s="212" t="s">
        <v>3074</v>
      </c>
      <c r="E618" s="34" t="s">
        <v>2016</v>
      </c>
      <c r="F618" s="34"/>
      <c r="G618" s="34"/>
      <c r="H618" s="34"/>
      <c r="I618" s="34"/>
      <c r="J618" s="34" t="str">
        <f>+J212</f>
        <v>METAL</v>
      </c>
      <c r="K618" s="34" t="str">
        <f t="shared" ref="K618:K623" si="235">+K146</f>
        <v>Usado</v>
      </c>
      <c r="L618" s="34">
        <v>1</v>
      </c>
      <c r="M618" s="34"/>
      <c r="N618" s="34"/>
      <c r="O618" s="34" t="str">
        <f t="shared" si="230"/>
        <v>CIRUJIA</v>
      </c>
      <c r="P618" s="34"/>
      <c r="W618" s="196">
        <v>3000</v>
      </c>
      <c r="X618" s="197">
        <f t="shared" si="234"/>
        <v>3000</v>
      </c>
      <c r="Y618"/>
      <c r="Z618"/>
      <c r="AA618"/>
      <c r="AB618"/>
      <c r="AC618" s="66"/>
    </row>
    <row r="619" spans="2:29" s="35" customFormat="1">
      <c r="B619" s="38" t="s">
        <v>3920</v>
      </c>
      <c r="C619" s="36"/>
      <c r="D619" s="212" t="s">
        <v>3075</v>
      </c>
      <c r="E619" s="34" t="s">
        <v>2017</v>
      </c>
      <c r="F619" s="34"/>
      <c r="G619" s="34"/>
      <c r="H619" s="34"/>
      <c r="I619" s="34"/>
      <c r="J619" s="34" t="str">
        <f>+J618</f>
        <v>METAL</v>
      </c>
      <c r="K619" s="34" t="str">
        <f t="shared" si="235"/>
        <v>Usado</v>
      </c>
      <c r="L619" s="34">
        <v>1</v>
      </c>
      <c r="M619" s="34"/>
      <c r="N619" s="34"/>
      <c r="O619" s="34" t="str">
        <f t="shared" si="230"/>
        <v>CIRUJIA</v>
      </c>
      <c r="P619" s="34"/>
      <c r="W619" s="196">
        <v>2500</v>
      </c>
      <c r="X619" s="197">
        <f t="shared" si="234"/>
        <v>2500</v>
      </c>
      <c r="Y619"/>
      <c r="Z619"/>
      <c r="AA619"/>
      <c r="AB619"/>
      <c r="AC619" s="66"/>
    </row>
    <row r="620" spans="2:29" s="35" customFormat="1">
      <c r="B620" s="38" t="s">
        <v>3921</v>
      </c>
      <c r="C620" s="36"/>
      <c r="D620" s="212" t="s">
        <v>3076</v>
      </c>
      <c r="E620" s="107" t="s">
        <v>389</v>
      </c>
      <c r="F620" s="34"/>
      <c r="G620" s="34"/>
      <c r="H620" s="34"/>
      <c r="I620" s="34"/>
      <c r="J620" s="34" t="str">
        <f>+J618</f>
        <v>METAL</v>
      </c>
      <c r="K620" s="34" t="str">
        <f t="shared" si="235"/>
        <v>Usado</v>
      </c>
      <c r="L620" s="34">
        <v>1</v>
      </c>
      <c r="M620" s="34"/>
      <c r="N620" s="34"/>
      <c r="O620" s="34" t="str">
        <f t="shared" si="230"/>
        <v>CIRUJIA</v>
      </c>
      <c r="P620" s="34"/>
      <c r="W620" s="196">
        <v>3000</v>
      </c>
      <c r="X620" s="197">
        <f t="shared" si="234"/>
        <v>3000</v>
      </c>
      <c r="Y620"/>
      <c r="Z620"/>
      <c r="AA620"/>
      <c r="AB620"/>
      <c r="AC620" s="66"/>
    </row>
    <row r="621" spans="2:29" s="35" customFormat="1">
      <c r="B621" s="38" t="s">
        <v>3922</v>
      </c>
      <c r="C621" s="36"/>
      <c r="D621" s="212" t="s">
        <v>3077</v>
      </c>
      <c r="E621" s="107" t="s">
        <v>389</v>
      </c>
      <c r="F621" s="34"/>
      <c r="G621" s="34"/>
      <c r="H621" s="34"/>
      <c r="I621" s="34"/>
      <c r="J621" s="34" t="str">
        <f>+J619</f>
        <v>METAL</v>
      </c>
      <c r="K621" s="34" t="str">
        <f t="shared" si="235"/>
        <v>Usado</v>
      </c>
      <c r="L621" s="34">
        <v>1</v>
      </c>
      <c r="M621" s="34"/>
      <c r="N621" s="34"/>
      <c r="O621" s="34" t="str">
        <f t="shared" si="230"/>
        <v>CIRUJIA</v>
      </c>
      <c r="P621" s="34"/>
      <c r="W621" s="196">
        <v>3000</v>
      </c>
      <c r="X621" s="197">
        <f t="shared" si="234"/>
        <v>3000</v>
      </c>
      <c r="Y621"/>
      <c r="Z621"/>
      <c r="AA621"/>
      <c r="AB621"/>
      <c r="AC621" s="66"/>
    </row>
    <row r="622" spans="2:29" s="35" customFormat="1">
      <c r="B622" s="38" t="s">
        <v>3923</v>
      </c>
      <c r="C622" s="36"/>
      <c r="D622" s="212" t="s">
        <v>3078</v>
      </c>
      <c r="E622" s="107" t="s">
        <v>389</v>
      </c>
      <c r="F622" s="34"/>
      <c r="G622" s="34"/>
      <c r="H622" s="34"/>
      <c r="I622" s="34"/>
      <c r="J622" s="34" t="str">
        <f>+J620</f>
        <v>METAL</v>
      </c>
      <c r="K622" s="34" t="str">
        <f t="shared" si="235"/>
        <v>NUEVO</v>
      </c>
      <c r="L622" s="34">
        <v>1</v>
      </c>
      <c r="M622" s="34"/>
      <c r="N622" s="34"/>
      <c r="O622" s="34" t="str">
        <f t="shared" si="230"/>
        <v>CIRUJIA</v>
      </c>
      <c r="P622" s="34"/>
      <c r="W622" s="196">
        <v>3000</v>
      </c>
      <c r="X622" s="197">
        <f t="shared" si="234"/>
        <v>3000</v>
      </c>
      <c r="Y622"/>
      <c r="Z622"/>
      <c r="AA622"/>
      <c r="AB622"/>
      <c r="AC622" s="66"/>
    </row>
    <row r="623" spans="2:29" s="35" customFormat="1">
      <c r="B623" s="38" t="s">
        <v>3924</v>
      </c>
      <c r="C623" s="36"/>
      <c r="D623" s="212" t="s">
        <v>3079</v>
      </c>
      <c r="E623" s="107" t="s">
        <v>389</v>
      </c>
      <c r="F623" s="34"/>
      <c r="G623" s="34"/>
      <c r="H623" s="34"/>
      <c r="I623" s="34"/>
      <c r="J623" s="34" t="str">
        <f>+J621</f>
        <v>METAL</v>
      </c>
      <c r="K623" s="34" t="str">
        <f t="shared" si="235"/>
        <v>NUEVO</v>
      </c>
      <c r="L623" s="34">
        <v>1</v>
      </c>
      <c r="M623" s="34"/>
      <c r="N623" s="34"/>
      <c r="O623" s="34" t="str">
        <f t="shared" si="230"/>
        <v>CIRUJIA</v>
      </c>
      <c r="P623" s="34"/>
      <c r="W623" s="196">
        <v>3000</v>
      </c>
      <c r="X623" s="197">
        <f t="shared" si="234"/>
        <v>3000</v>
      </c>
      <c r="Y623"/>
      <c r="Z623"/>
      <c r="AA623"/>
      <c r="AB623"/>
      <c r="AC623" s="66"/>
    </row>
    <row r="624" spans="2:29" s="35" customFormat="1">
      <c r="B624" s="38" t="s">
        <v>3925</v>
      </c>
      <c r="C624" s="36"/>
      <c r="D624" s="212" t="s">
        <v>3080</v>
      </c>
      <c r="E624" s="34" t="s">
        <v>2019</v>
      </c>
      <c r="F624" s="34"/>
      <c r="G624" s="34"/>
      <c r="H624" s="34"/>
      <c r="I624" s="34"/>
      <c r="J624" s="34" t="str">
        <f>+J621</f>
        <v>METAL</v>
      </c>
      <c r="K624" s="34" t="str">
        <f t="shared" ref="K624:K626" si="236">+K619</f>
        <v>Usado</v>
      </c>
      <c r="L624" s="34">
        <v>1</v>
      </c>
      <c r="M624" s="34"/>
      <c r="N624" s="34"/>
      <c r="O624" s="34" t="str">
        <f t="shared" si="230"/>
        <v>CIRUJIA</v>
      </c>
      <c r="P624" s="34"/>
      <c r="W624" s="196">
        <v>1000</v>
      </c>
      <c r="X624" s="197">
        <f t="shared" si="234"/>
        <v>1000</v>
      </c>
      <c r="Y624"/>
      <c r="Z624"/>
      <c r="AA624"/>
      <c r="AB624"/>
      <c r="AC624" s="66"/>
    </row>
    <row r="625" spans="2:29" s="35" customFormat="1">
      <c r="B625" s="38" t="s">
        <v>3926</v>
      </c>
      <c r="C625" s="36"/>
      <c r="D625" s="212" t="s">
        <v>3081</v>
      </c>
      <c r="E625" s="34" t="s">
        <v>2019</v>
      </c>
      <c r="F625" s="34"/>
      <c r="G625" s="34"/>
      <c r="H625" s="34"/>
      <c r="I625" s="34"/>
      <c r="J625" s="34" t="str">
        <f>+J622</f>
        <v>METAL</v>
      </c>
      <c r="K625" s="34" t="str">
        <f t="shared" si="236"/>
        <v>Usado</v>
      </c>
      <c r="L625" s="34">
        <v>1</v>
      </c>
      <c r="M625" s="34"/>
      <c r="N625" s="34"/>
      <c r="O625" s="34" t="str">
        <f t="shared" si="230"/>
        <v>CIRUJIA</v>
      </c>
      <c r="P625" s="34"/>
      <c r="W625" s="196">
        <v>1000</v>
      </c>
      <c r="X625" s="197">
        <f t="shared" si="234"/>
        <v>1000</v>
      </c>
      <c r="Y625"/>
      <c r="Z625"/>
      <c r="AA625"/>
      <c r="AB625"/>
      <c r="AC625" s="66"/>
    </row>
    <row r="626" spans="2:29" s="35" customFormat="1">
      <c r="B626" s="38" t="s">
        <v>3927</v>
      </c>
      <c r="C626" s="36"/>
      <c r="D626" s="212" t="s">
        <v>3082</v>
      </c>
      <c r="E626" s="34" t="s">
        <v>2019</v>
      </c>
      <c r="F626" s="34"/>
      <c r="G626" s="34"/>
      <c r="H626" s="34"/>
      <c r="I626" s="34"/>
      <c r="J626" s="34" t="str">
        <f>+J623</f>
        <v>METAL</v>
      </c>
      <c r="K626" s="34" t="str">
        <f t="shared" si="236"/>
        <v>Usado</v>
      </c>
      <c r="L626" s="34">
        <v>1</v>
      </c>
      <c r="M626" s="34"/>
      <c r="N626" s="34"/>
      <c r="O626" s="34" t="str">
        <f t="shared" si="230"/>
        <v>CIRUJIA</v>
      </c>
      <c r="P626" s="34"/>
      <c r="W626" s="196">
        <v>1000</v>
      </c>
      <c r="X626" s="197">
        <f t="shared" si="234"/>
        <v>1000</v>
      </c>
      <c r="Y626"/>
      <c r="Z626"/>
      <c r="AA626"/>
      <c r="AB626"/>
      <c r="AC626" s="66"/>
    </row>
    <row r="627" spans="2:29" s="35" customFormat="1">
      <c r="B627" s="38" t="s">
        <v>3928</v>
      </c>
      <c r="C627" s="36"/>
      <c r="D627" s="212" t="s">
        <v>3083</v>
      </c>
      <c r="E627" s="34" t="s">
        <v>2053</v>
      </c>
      <c r="F627" s="34"/>
      <c r="G627" s="34"/>
      <c r="H627" s="34"/>
      <c r="I627" s="34"/>
      <c r="J627" s="34" t="str">
        <f>+J600</f>
        <v>BLANCO/NEGRO</v>
      </c>
      <c r="K627" s="34" t="str">
        <f>+K591</f>
        <v>NUEVO</v>
      </c>
      <c r="L627" s="34">
        <v>1</v>
      </c>
      <c r="M627" s="34"/>
      <c r="N627" s="34"/>
      <c r="O627" s="34" t="str">
        <f t="shared" si="230"/>
        <v>CIRUJIA</v>
      </c>
      <c r="P627" s="34"/>
      <c r="W627" s="196">
        <v>3000</v>
      </c>
      <c r="X627" s="197">
        <f t="shared" si="234"/>
        <v>3000</v>
      </c>
      <c r="Y627"/>
      <c r="Z627"/>
      <c r="AA627"/>
      <c r="AB627"/>
      <c r="AC627" s="66"/>
    </row>
    <row r="628" spans="2:29" s="35" customFormat="1">
      <c r="B628" s="38" t="s">
        <v>3929</v>
      </c>
      <c r="C628" s="36"/>
      <c r="D628" s="212" t="s">
        <v>3084</v>
      </c>
      <c r="E628" s="34" t="s">
        <v>2053</v>
      </c>
      <c r="F628" s="34"/>
      <c r="G628" s="34"/>
      <c r="H628" s="34"/>
      <c r="I628" s="34"/>
      <c r="J628" s="34" t="str">
        <f>+J601</f>
        <v>BLANCO/NEGRO</v>
      </c>
      <c r="K628" s="34" t="str">
        <f>+K592</f>
        <v>NUEVO</v>
      </c>
      <c r="L628" s="34">
        <v>1</v>
      </c>
      <c r="M628" s="34"/>
      <c r="N628" s="34"/>
      <c r="O628" s="34" t="str">
        <f>+O592</f>
        <v>CIRUJIA</v>
      </c>
      <c r="P628" s="34"/>
      <c r="W628" s="196">
        <v>3000</v>
      </c>
      <c r="X628" s="197">
        <f t="shared" si="234"/>
        <v>3000</v>
      </c>
      <c r="Y628"/>
      <c r="Z628"/>
      <c r="AA628"/>
      <c r="AB628"/>
      <c r="AC628" s="66"/>
    </row>
    <row r="629" spans="2:29" s="35" customFormat="1">
      <c r="B629" s="38" t="s">
        <v>3930</v>
      </c>
      <c r="C629" s="36"/>
      <c r="D629" s="212" t="s">
        <v>3085</v>
      </c>
      <c r="E629" s="34" t="s">
        <v>2053</v>
      </c>
      <c r="F629" s="34"/>
      <c r="G629" s="34"/>
      <c r="H629" s="34"/>
      <c r="I629" s="34"/>
      <c r="J629" s="34" t="str">
        <f>+J602</f>
        <v>madera</v>
      </c>
      <c r="K629" s="34" t="str">
        <f>+K593</f>
        <v>NUEVO</v>
      </c>
      <c r="L629" s="34">
        <v>1</v>
      </c>
      <c r="M629" s="34"/>
      <c r="N629" s="34"/>
      <c r="O629" s="34" t="str">
        <f>+O593</f>
        <v>CIRUJIA</v>
      </c>
      <c r="P629" s="34"/>
      <c r="W629" s="196">
        <v>3000</v>
      </c>
      <c r="X629" s="197">
        <f t="shared" si="234"/>
        <v>3000</v>
      </c>
      <c r="Y629"/>
      <c r="Z629"/>
      <c r="AA629"/>
      <c r="AB629"/>
      <c r="AC629" s="66"/>
    </row>
    <row r="630" spans="2:29" s="35" customFormat="1">
      <c r="B630" s="38" t="s">
        <v>3931</v>
      </c>
      <c r="C630" s="36"/>
      <c r="D630" s="212" t="s">
        <v>3086</v>
      </c>
      <c r="E630" s="34" t="s">
        <v>3108</v>
      </c>
      <c r="F630" s="34"/>
      <c r="G630" s="34"/>
      <c r="H630" s="34"/>
      <c r="I630" s="34"/>
      <c r="J630" s="34" t="str">
        <f>+J615</f>
        <v>BLANCO/NEGRO</v>
      </c>
      <c r="K630" s="34" t="str">
        <f>+K608</f>
        <v>NUEVO</v>
      </c>
      <c r="L630" s="34">
        <v>1</v>
      </c>
      <c r="M630" s="34"/>
      <c r="N630" s="34"/>
      <c r="O630" s="34" t="str">
        <f t="shared" si="230"/>
        <v>CIRUJIA</v>
      </c>
      <c r="P630" s="34"/>
      <c r="W630" s="196">
        <v>3000</v>
      </c>
      <c r="X630" s="197">
        <f t="shared" si="234"/>
        <v>3000</v>
      </c>
      <c r="Y630"/>
      <c r="Z630"/>
      <c r="AA630"/>
      <c r="AB630"/>
      <c r="AC630" s="66"/>
    </row>
    <row r="631" spans="2:29" s="35" customFormat="1">
      <c r="B631" s="38" t="s">
        <v>3932</v>
      </c>
      <c r="C631" s="36"/>
      <c r="D631" s="212" t="s">
        <v>3087</v>
      </c>
      <c r="E631" s="34" t="s">
        <v>3108</v>
      </c>
      <c r="F631" s="34"/>
      <c r="G631" s="34"/>
      <c r="H631" s="34"/>
      <c r="I631" s="34"/>
      <c r="J631" s="34" t="str">
        <f>+J616</f>
        <v>BLANCO/NEGRO</v>
      </c>
      <c r="K631" s="34" t="str">
        <f>+K609</f>
        <v>NUEVO</v>
      </c>
      <c r="L631" s="34">
        <v>1</v>
      </c>
      <c r="M631" s="34"/>
      <c r="N631" s="34"/>
      <c r="O631" s="34" t="str">
        <f t="shared" si="230"/>
        <v>CIRUJIA</v>
      </c>
      <c r="P631" s="34"/>
      <c r="W631" s="196">
        <v>3000</v>
      </c>
      <c r="X631" s="197">
        <f t="shared" si="234"/>
        <v>3000</v>
      </c>
      <c r="Y631"/>
      <c r="Z631"/>
      <c r="AA631"/>
      <c r="AB631"/>
      <c r="AC631" s="66"/>
    </row>
    <row r="632" spans="2:29" s="35" customFormat="1">
      <c r="B632" s="38" t="s">
        <v>3933</v>
      </c>
      <c r="C632" s="36"/>
      <c r="D632" s="212" t="s">
        <v>3088</v>
      </c>
      <c r="E632" s="34" t="s">
        <v>3108</v>
      </c>
      <c r="F632" s="34"/>
      <c r="G632" s="34"/>
      <c r="H632" s="34"/>
      <c r="I632" s="34"/>
      <c r="J632" s="34" t="str">
        <f>+J617</f>
        <v>Negro</v>
      </c>
      <c r="K632" s="34" t="str">
        <f>+K610</f>
        <v>NUEVO</v>
      </c>
      <c r="L632" s="34">
        <v>1</v>
      </c>
      <c r="M632" s="34"/>
      <c r="N632" s="34"/>
      <c r="O632" s="34" t="str">
        <f t="shared" si="230"/>
        <v>CIRUJIA</v>
      </c>
      <c r="P632" s="34"/>
      <c r="W632" s="196">
        <v>3000</v>
      </c>
      <c r="X632" s="197">
        <f t="shared" si="234"/>
        <v>3000</v>
      </c>
      <c r="Y632"/>
      <c r="Z632"/>
      <c r="AA632"/>
      <c r="AB632"/>
      <c r="AC632" s="66"/>
    </row>
    <row r="633" spans="2:29" s="35" customFormat="1">
      <c r="B633" s="38" t="s">
        <v>3934</v>
      </c>
      <c r="C633" s="36"/>
      <c r="D633" s="212" t="s">
        <v>3089</v>
      </c>
      <c r="E633" s="34" t="s">
        <v>2044</v>
      </c>
      <c r="F633" s="34"/>
      <c r="G633" s="34"/>
      <c r="H633" s="34"/>
      <c r="I633" s="34"/>
      <c r="J633" s="34" t="str">
        <f>+J609</f>
        <v>BLANCO/NEGRO</v>
      </c>
      <c r="K633" s="34" t="str">
        <f>+K610</f>
        <v>NUEVO</v>
      </c>
      <c r="L633" s="34">
        <v>1</v>
      </c>
      <c r="M633" s="34"/>
      <c r="N633" s="34"/>
      <c r="O633" s="34" t="str">
        <f t="shared" si="230"/>
        <v>CIRUJIA</v>
      </c>
      <c r="P633" s="34"/>
      <c r="W633" s="196">
        <f>300*60</f>
        <v>18000</v>
      </c>
      <c r="X633" s="197">
        <f>+W633</f>
        <v>18000</v>
      </c>
      <c r="Y633"/>
      <c r="Z633"/>
      <c r="AA633"/>
      <c r="AB633"/>
      <c r="AC633" s="66"/>
    </row>
    <row r="634" spans="2:29" s="35" customFormat="1">
      <c r="B634" s="38" t="s">
        <v>3935</v>
      </c>
      <c r="C634" s="36"/>
      <c r="D634" s="212" t="s">
        <v>3090</v>
      </c>
      <c r="E634" s="34" t="s">
        <v>2044</v>
      </c>
      <c r="F634" s="34"/>
      <c r="G634" s="34"/>
      <c r="H634" s="34"/>
      <c r="I634" s="34"/>
      <c r="J634" s="34" t="str">
        <f>+J610</f>
        <v>BLANCO/NEGRO</v>
      </c>
      <c r="K634" s="34" t="str">
        <f>+K611</f>
        <v>NUEVO</v>
      </c>
      <c r="L634" s="34">
        <v>1</v>
      </c>
      <c r="M634" s="34"/>
      <c r="N634" s="34"/>
      <c r="O634" s="34" t="str">
        <f t="shared" si="230"/>
        <v>CIRUJIA</v>
      </c>
      <c r="P634" s="34"/>
      <c r="W634" s="196">
        <f>300*60</f>
        <v>18000</v>
      </c>
      <c r="X634" s="197">
        <f>+W634</f>
        <v>18000</v>
      </c>
      <c r="Y634"/>
      <c r="Z634"/>
      <c r="AA634"/>
      <c r="AB634"/>
      <c r="AC634" s="66"/>
    </row>
    <row r="635" spans="2:29" s="35" customFormat="1">
      <c r="B635" s="38" t="s">
        <v>3936</v>
      </c>
      <c r="C635" s="36"/>
      <c r="D635" s="212" t="s">
        <v>3091</v>
      </c>
      <c r="E635" s="34" t="s">
        <v>660</v>
      </c>
      <c r="F635" s="34"/>
      <c r="G635" s="34"/>
      <c r="H635" s="34"/>
      <c r="I635" s="34"/>
      <c r="J635" s="34" t="s">
        <v>607</v>
      </c>
      <c r="K635" s="34" t="s">
        <v>595</v>
      </c>
      <c r="L635" s="34">
        <v>1</v>
      </c>
      <c r="O635" s="34" t="str">
        <f t="shared" ref="O635:O646" si="237">+O634</f>
        <v>CIRUJIA</v>
      </c>
      <c r="P635" s="34"/>
      <c r="W635" s="196">
        <v>4800</v>
      </c>
      <c r="X635" s="197">
        <f t="shared" ref="X635:X646" si="238">+W635*L635</f>
        <v>4800</v>
      </c>
      <c r="Y635"/>
      <c r="Z635"/>
      <c r="AA635"/>
      <c r="AB635"/>
      <c r="AC635" s="66"/>
    </row>
    <row r="636" spans="2:29" s="35" customFormat="1">
      <c r="B636" s="38" t="s">
        <v>3937</v>
      </c>
      <c r="C636" s="36"/>
      <c r="D636" s="212" t="s">
        <v>3092</v>
      </c>
      <c r="E636" s="34" t="s">
        <v>660</v>
      </c>
      <c r="F636" s="34"/>
      <c r="G636" s="34"/>
      <c r="H636" s="34"/>
      <c r="I636" s="34"/>
      <c r="J636" s="34" t="s">
        <v>607</v>
      </c>
      <c r="K636" s="34" t="s">
        <v>595</v>
      </c>
      <c r="L636" s="34">
        <v>1</v>
      </c>
      <c r="O636" s="34" t="str">
        <f t="shared" si="237"/>
        <v>CIRUJIA</v>
      </c>
      <c r="P636" s="34"/>
      <c r="W636" s="196">
        <v>4800</v>
      </c>
      <c r="X636" s="197">
        <f t="shared" si="238"/>
        <v>4800</v>
      </c>
      <c r="Y636"/>
      <c r="Z636"/>
      <c r="AA636"/>
      <c r="AB636"/>
      <c r="AC636" s="66"/>
    </row>
    <row r="637" spans="2:29" s="35" customFormat="1">
      <c r="B637" s="38" t="s">
        <v>3938</v>
      </c>
      <c r="C637" s="36"/>
      <c r="D637" s="212" t="s">
        <v>3093</v>
      </c>
      <c r="E637" s="34" t="s">
        <v>660</v>
      </c>
      <c r="F637" s="34"/>
      <c r="G637" s="34"/>
      <c r="H637" s="34"/>
      <c r="I637" s="34"/>
      <c r="J637" s="34" t="s">
        <v>607</v>
      </c>
      <c r="K637" s="34" t="s">
        <v>595</v>
      </c>
      <c r="L637" s="34">
        <v>1</v>
      </c>
      <c r="O637" s="34" t="str">
        <f t="shared" si="237"/>
        <v>CIRUJIA</v>
      </c>
      <c r="P637" s="34"/>
      <c r="W637" s="196">
        <v>4800</v>
      </c>
      <c r="X637" s="197">
        <f t="shared" si="238"/>
        <v>4800</v>
      </c>
      <c r="Y637"/>
      <c r="Z637"/>
      <c r="AA637"/>
      <c r="AB637"/>
      <c r="AC637" s="66"/>
    </row>
    <row r="638" spans="2:29" s="35" customFormat="1">
      <c r="B638" s="38" t="s">
        <v>3939</v>
      </c>
      <c r="C638" s="36"/>
      <c r="D638" s="212" t="s">
        <v>3094</v>
      </c>
      <c r="E638" s="34" t="s">
        <v>660</v>
      </c>
      <c r="F638" s="34"/>
      <c r="G638" s="34"/>
      <c r="H638" s="34"/>
      <c r="I638" s="34"/>
      <c r="J638" s="34" t="s">
        <v>607</v>
      </c>
      <c r="K638" s="34" t="s">
        <v>595</v>
      </c>
      <c r="L638" s="34">
        <v>1</v>
      </c>
      <c r="O638" s="34" t="str">
        <f t="shared" si="237"/>
        <v>CIRUJIA</v>
      </c>
      <c r="P638" s="34"/>
      <c r="W638" s="196">
        <v>4800</v>
      </c>
      <c r="X638" s="197">
        <f t="shared" si="238"/>
        <v>4800</v>
      </c>
      <c r="Y638"/>
      <c r="Z638"/>
      <c r="AA638"/>
      <c r="AB638"/>
      <c r="AC638" s="66"/>
    </row>
    <row r="639" spans="2:29" s="35" customFormat="1">
      <c r="B639" s="38" t="s">
        <v>3940</v>
      </c>
      <c r="C639" s="36"/>
      <c r="D639" s="212" t="s">
        <v>3095</v>
      </c>
      <c r="E639" s="34" t="s">
        <v>660</v>
      </c>
      <c r="F639" s="34"/>
      <c r="G639" s="34"/>
      <c r="H639" s="34"/>
      <c r="I639" s="34"/>
      <c r="J639" s="34" t="s">
        <v>607</v>
      </c>
      <c r="K639" s="34" t="s">
        <v>595</v>
      </c>
      <c r="L639" s="34">
        <v>1</v>
      </c>
      <c r="O639" s="34" t="str">
        <f t="shared" si="237"/>
        <v>CIRUJIA</v>
      </c>
      <c r="P639" s="34"/>
      <c r="W639" s="196">
        <v>4800</v>
      </c>
      <c r="X639" s="197">
        <f t="shared" si="238"/>
        <v>4800</v>
      </c>
      <c r="Y639"/>
      <c r="Z639"/>
      <c r="AA639"/>
      <c r="AB639"/>
      <c r="AC639" s="66"/>
    </row>
    <row r="640" spans="2:29" s="35" customFormat="1">
      <c r="B640" s="38" t="s">
        <v>3941</v>
      </c>
      <c r="C640" s="36"/>
      <c r="D640" s="212" t="s">
        <v>3096</v>
      </c>
      <c r="E640" s="34" t="s">
        <v>660</v>
      </c>
      <c r="F640" s="34"/>
      <c r="G640" s="34"/>
      <c r="H640" s="34"/>
      <c r="I640" s="34"/>
      <c r="J640" s="34" t="s">
        <v>607</v>
      </c>
      <c r="K640" s="34" t="s">
        <v>595</v>
      </c>
      <c r="L640" s="34">
        <v>1</v>
      </c>
      <c r="O640" s="34" t="str">
        <f t="shared" si="237"/>
        <v>CIRUJIA</v>
      </c>
      <c r="P640" s="34"/>
      <c r="W640" s="196">
        <v>4800</v>
      </c>
      <c r="X640" s="197">
        <f t="shared" si="238"/>
        <v>4800</v>
      </c>
      <c r="Y640"/>
      <c r="Z640"/>
      <c r="AA640"/>
      <c r="AB640"/>
      <c r="AC640" s="66"/>
    </row>
    <row r="641" spans="2:29" s="35" customFormat="1">
      <c r="B641" s="38" t="s">
        <v>3942</v>
      </c>
      <c r="C641" s="36"/>
      <c r="D641" s="212" t="s">
        <v>3097</v>
      </c>
      <c r="E641" s="34" t="s">
        <v>660</v>
      </c>
      <c r="F641" s="34"/>
      <c r="G641" s="34"/>
      <c r="H641" s="34"/>
      <c r="I641" s="34"/>
      <c r="J641" s="34" t="s">
        <v>607</v>
      </c>
      <c r="K641" s="34" t="s">
        <v>595</v>
      </c>
      <c r="L641" s="34">
        <v>1</v>
      </c>
      <c r="O641" s="34" t="str">
        <f t="shared" si="237"/>
        <v>CIRUJIA</v>
      </c>
      <c r="P641" s="34"/>
      <c r="W641" s="196">
        <v>4800</v>
      </c>
      <c r="X641" s="197">
        <f t="shared" si="238"/>
        <v>4800</v>
      </c>
      <c r="Y641"/>
      <c r="Z641"/>
      <c r="AA641"/>
      <c r="AB641"/>
      <c r="AC641" s="66"/>
    </row>
    <row r="642" spans="2:29" s="98" customFormat="1">
      <c r="B642" s="38" t="s">
        <v>3943</v>
      </c>
      <c r="C642" s="161"/>
      <c r="D642" s="247" t="s">
        <v>3098</v>
      </c>
      <c r="E642" s="97" t="s">
        <v>660</v>
      </c>
      <c r="F642" s="97"/>
      <c r="G642" s="97"/>
      <c r="H642" s="97"/>
      <c r="I642" s="97"/>
      <c r="J642" s="97" t="s">
        <v>607</v>
      </c>
      <c r="K642" s="97" t="s">
        <v>595</v>
      </c>
      <c r="L642" s="97">
        <v>1</v>
      </c>
      <c r="O642" s="97" t="str">
        <f t="shared" si="237"/>
        <v>CIRUJIA</v>
      </c>
      <c r="P642" s="97"/>
      <c r="W642" s="162">
        <v>4800</v>
      </c>
      <c r="X642" s="163">
        <f t="shared" si="238"/>
        <v>4800</v>
      </c>
      <c r="Y642" s="99"/>
      <c r="Z642" s="99"/>
      <c r="AA642" s="99"/>
      <c r="AB642" s="99"/>
      <c r="AC642" s="100"/>
    </row>
    <row r="643" spans="2:29" s="35" customFormat="1">
      <c r="B643" s="38" t="s">
        <v>3944</v>
      </c>
      <c r="C643" s="36"/>
      <c r="D643" s="212" t="s">
        <v>3099</v>
      </c>
      <c r="E643" s="34" t="s">
        <v>660</v>
      </c>
      <c r="F643" s="34"/>
      <c r="G643" s="34"/>
      <c r="H643" s="34"/>
      <c r="I643" s="34"/>
      <c r="J643" s="34" t="s">
        <v>607</v>
      </c>
      <c r="K643" s="34" t="s">
        <v>595</v>
      </c>
      <c r="L643" s="34">
        <v>1</v>
      </c>
      <c r="O643" s="34" t="str">
        <f t="shared" si="237"/>
        <v>CIRUJIA</v>
      </c>
      <c r="P643" s="34"/>
      <c r="W643" s="196">
        <v>4800</v>
      </c>
      <c r="X643" s="197">
        <f t="shared" si="238"/>
        <v>4800</v>
      </c>
      <c r="Y643"/>
      <c r="Z643"/>
      <c r="AA643"/>
      <c r="AB643"/>
      <c r="AC643" s="66"/>
    </row>
    <row r="644" spans="2:29" s="35" customFormat="1">
      <c r="B644" s="38" t="s">
        <v>3945</v>
      </c>
      <c r="C644" s="36"/>
      <c r="D644" s="212" t="s">
        <v>3100</v>
      </c>
      <c r="E644" s="34" t="s">
        <v>660</v>
      </c>
      <c r="F644" s="34"/>
      <c r="G644" s="34"/>
      <c r="H644" s="34"/>
      <c r="I644" s="34"/>
      <c r="J644" s="34" t="s">
        <v>607</v>
      </c>
      <c r="K644" s="34" t="s">
        <v>595</v>
      </c>
      <c r="L644" s="34">
        <v>1</v>
      </c>
      <c r="O644" s="34" t="str">
        <f t="shared" si="237"/>
        <v>CIRUJIA</v>
      </c>
      <c r="P644" s="34"/>
      <c r="W644" s="196">
        <v>4800</v>
      </c>
      <c r="X644" s="197">
        <f t="shared" si="238"/>
        <v>4800</v>
      </c>
      <c r="Y644"/>
      <c r="Z644"/>
      <c r="AA644"/>
      <c r="AB644"/>
      <c r="AC644" s="66"/>
    </row>
    <row r="645" spans="2:29" s="35" customFormat="1">
      <c r="B645" s="38" t="s">
        <v>3946</v>
      </c>
      <c r="C645" s="36"/>
      <c r="D645" s="212" t="s">
        <v>3101</v>
      </c>
      <c r="E645" s="34" t="s">
        <v>660</v>
      </c>
      <c r="F645" s="34"/>
      <c r="G645" s="34"/>
      <c r="H645" s="34"/>
      <c r="I645" s="34"/>
      <c r="J645" s="34" t="s">
        <v>607</v>
      </c>
      <c r="K645" s="34" t="s">
        <v>595</v>
      </c>
      <c r="L645" s="34">
        <v>1</v>
      </c>
      <c r="O645" s="34" t="str">
        <f t="shared" si="237"/>
        <v>CIRUJIA</v>
      </c>
      <c r="P645" s="34"/>
      <c r="W645" s="196">
        <v>4800</v>
      </c>
      <c r="X645" s="197">
        <f t="shared" si="238"/>
        <v>4800</v>
      </c>
      <c r="Y645"/>
      <c r="Z645"/>
      <c r="AA645"/>
      <c r="AB645"/>
      <c r="AC645" s="66"/>
    </row>
    <row r="646" spans="2:29" s="35" customFormat="1">
      <c r="B646" s="38" t="s">
        <v>3947</v>
      </c>
      <c r="C646" s="36"/>
      <c r="D646" s="212" t="s">
        <v>3102</v>
      </c>
      <c r="E646" s="34" t="s">
        <v>660</v>
      </c>
      <c r="F646" s="34"/>
      <c r="G646" s="34"/>
      <c r="H646" s="34"/>
      <c r="I646" s="34"/>
      <c r="J646" s="34" t="s">
        <v>607</v>
      </c>
      <c r="K646" s="34" t="s">
        <v>595</v>
      </c>
      <c r="L646" s="34">
        <v>1</v>
      </c>
      <c r="O646" s="34" t="str">
        <f t="shared" si="237"/>
        <v>CIRUJIA</v>
      </c>
      <c r="P646" s="34"/>
      <c r="W646" s="196">
        <v>4800</v>
      </c>
      <c r="X646" s="197">
        <f t="shared" si="238"/>
        <v>4800</v>
      </c>
      <c r="Y646"/>
      <c r="Z646"/>
      <c r="AA646"/>
      <c r="AB646"/>
      <c r="AC646" s="66"/>
    </row>
    <row r="647" spans="2:29" s="35" customFormat="1">
      <c r="B647" s="38" t="s">
        <v>3948</v>
      </c>
      <c r="C647" s="36"/>
      <c r="D647" s="212" t="s">
        <v>3103</v>
      </c>
      <c r="E647" s="34" t="s">
        <v>2050</v>
      </c>
      <c r="F647" s="34"/>
      <c r="G647" s="34"/>
      <c r="H647" s="34"/>
      <c r="I647" s="34"/>
      <c r="J647" s="34" t="str">
        <f>+J616</f>
        <v>BLANCO/NEGRO</v>
      </c>
      <c r="K647" s="34" t="str">
        <f>+K620</f>
        <v>Usado</v>
      </c>
      <c r="L647" s="34">
        <v>1</v>
      </c>
      <c r="M647" s="34"/>
      <c r="N647" s="34"/>
      <c r="O647" s="34" t="str">
        <f>+B2705</f>
        <v>HME-372-792</v>
      </c>
      <c r="P647" s="34"/>
      <c r="W647" s="196">
        <v>5000</v>
      </c>
      <c r="X647" s="197">
        <f>+L647*W647</f>
        <v>5000</v>
      </c>
      <c r="Y647"/>
      <c r="Z647"/>
      <c r="AA647"/>
      <c r="AB647"/>
      <c r="AC647" s="66"/>
    </row>
    <row r="648" spans="2:29" s="35" customFormat="1">
      <c r="B648" s="38" t="s">
        <v>3949</v>
      </c>
      <c r="C648" s="36"/>
      <c r="D648" s="212" t="s">
        <v>3104</v>
      </c>
      <c r="E648" s="34" t="s">
        <v>2050</v>
      </c>
      <c r="F648" s="34"/>
      <c r="G648" s="34"/>
      <c r="H648" s="34"/>
      <c r="I648" s="34"/>
      <c r="J648" s="34" t="str">
        <f>+J617</f>
        <v>Negro</v>
      </c>
      <c r="K648" s="34" t="str">
        <f>+K621</f>
        <v>Usado</v>
      </c>
      <c r="L648" s="34">
        <v>1</v>
      </c>
      <c r="M648" s="34"/>
      <c r="N648" s="34"/>
      <c r="O648" s="34" t="str">
        <f>+B2706</f>
        <v>HME-372-793</v>
      </c>
      <c r="P648" s="34"/>
      <c r="W648" s="196">
        <v>5000</v>
      </c>
      <c r="X648" s="197">
        <f>+L648*W648</f>
        <v>5000</v>
      </c>
      <c r="Y648"/>
      <c r="Z648"/>
      <c r="AA648"/>
      <c r="AB648"/>
      <c r="AC648" s="66"/>
    </row>
    <row r="649" spans="2:29" s="35" customFormat="1">
      <c r="B649" s="38" t="s">
        <v>3950</v>
      </c>
      <c r="C649" s="36"/>
      <c r="D649" s="212" t="s">
        <v>3105</v>
      </c>
      <c r="E649" s="34" t="s">
        <v>2050</v>
      </c>
      <c r="F649" s="34"/>
      <c r="G649" s="34"/>
      <c r="H649" s="34"/>
      <c r="I649" s="34"/>
      <c r="J649" s="34" t="str">
        <f>+J618</f>
        <v>METAL</v>
      </c>
      <c r="K649" s="34" t="str">
        <f>+K622</f>
        <v>NUEVO</v>
      </c>
      <c r="L649" s="34">
        <v>1</v>
      </c>
      <c r="M649" s="34"/>
      <c r="N649" s="34"/>
      <c r="O649" s="34" t="str">
        <f>+B2707</f>
        <v>AREA TV</v>
      </c>
      <c r="P649" s="34"/>
      <c r="W649" s="196">
        <v>5000</v>
      </c>
      <c r="X649" s="197">
        <f>+L649*W649</f>
        <v>5000</v>
      </c>
      <c r="Y649"/>
      <c r="Z649"/>
      <c r="AA649"/>
      <c r="AB649"/>
      <c r="AC649" s="66"/>
    </row>
    <row r="650" spans="2:29" s="35" customFormat="1">
      <c r="B650" s="38" t="s">
        <v>3951</v>
      </c>
      <c r="C650" s="36"/>
      <c r="D650" s="212" t="s">
        <v>3106</v>
      </c>
      <c r="E650" s="34" t="s">
        <v>2050</v>
      </c>
      <c r="F650" s="34"/>
      <c r="G650" s="34"/>
      <c r="H650" s="34"/>
      <c r="I650" s="34"/>
      <c r="J650" s="34" t="str">
        <f>+J619</f>
        <v>METAL</v>
      </c>
      <c r="K650" s="34" t="str">
        <f>+K623</f>
        <v>NUEVO</v>
      </c>
      <c r="L650" s="34">
        <v>1</v>
      </c>
      <c r="M650" s="34"/>
      <c r="N650" s="34"/>
      <c r="O650" s="34" t="str">
        <f>+B2708</f>
        <v>HME-372-794</v>
      </c>
      <c r="P650" s="34"/>
      <c r="W650" s="196">
        <v>5000</v>
      </c>
      <c r="X650" s="197">
        <f>+L650*W650</f>
        <v>5000</v>
      </c>
      <c r="Y650"/>
      <c r="Z650"/>
      <c r="AA650"/>
      <c r="AB650"/>
      <c r="AC650" s="66"/>
    </row>
    <row r="651" spans="2:29" s="35" customFormat="1">
      <c r="B651" s="38" t="s">
        <v>3952</v>
      </c>
      <c r="C651" s="36"/>
      <c r="D651" s="212" t="s">
        <v>3107</v>
      </c>
      <c r="E651" s="57" t="s">
        <v>931</v>
      </c>
      <c r="F651" s="57"/>
      <c r="G651" s="57" t="s">
        <v>932</v>
      </c>
      <c r="H651" s="57"/>
      <c r="I651" s="57"/>
      <c r="J651" s="57" t="str">
        <f>+J533</f>
        <v>Blanco</v>
      </c>
      <c r="K651" s="34" t="str">
        <f>+K624</f>
        <v>Usado</v>
      </c>
      <c r="L651" s="57">
        <v>1</v>
      </c>
      <c r="M651" s="54"/>
      <c r="N651" s="54"/>
      <c r="O651" s="57" t="s">
        <v>933</v>
      </c>
      <c r="P651" s="57"/>
      <c r="W651" s="196">
        <f>1500*60</f>
        <v>90000</v>
      </c>
      <c r="X651" s="197">
        <f>+L651*W651</f>
        <v>90000</v>
      </c>
      <c r="Y651"/>
      <c r="Z651"/>
      <c r="AA651"/>
      <c r="AB651"/>
      <c r="AC651" s="66"/>
    </row>
    <row r="652" spans="2:29" s="35" customFormat="1">
      <c r="B652" s="38" t="s">
        <v>3953</v>
      </c>
      <c r="C652" s="36"/>
      <c r="D652" s="212" t="s">
        <v>3109</v>
      </c>
      <c r="E652" s="34" t="s">
        <v>934</v>
      </c>
      <c r="F652" s="34"/>
      <c r="G652" s="34" t="s">
        <v>935</v>
      </c>
      <c r="H652" s="34" t="s">
        <v>936</v>
      </c>
      <c r="I652" s="34"/>
      <c r="J652" s="34" t="s">
        <v>937</v>
      </c>
      <c r="K652" s="34" t="str">
        <f>+K651</f>
        <v>Usado</v>
      </c>
      <c r="L652" s="34">
        <v>1</v>
      </c>
      <c r="O652" s="34" t="s">
        <v>938</v>
      </c>
      <c r="P652" s="34"/>
      <c r="W652" s="196">
        <v>50000</v>
      </c>
      <c r="X652" s="197">
        <f>+W652</f>
        <v>50000</v>
      </c>
      <c r="Y652"/>
      <c r="Z652"/>
      <c r="AA652"/>
      <c r="AB652"/>
      <c r="AC652" s="66"/>
    </row>
    <row r="653" spans="2:29" s="35" customFormat="1">
      <c r="B653" s="38" t="s">
        <v>3954</v>
      </c>
      <c r="C653" s="36"/>
      <c r="D653" s="212" t="s">
        <v>3110</v>
      </c>
      <c r="E653" s="34" t="s">
        <v>939</v>
      </c>
      <c r="F653" s="34"/>
      <c r="G653" s="34">
        <v>4319</v>
      </c>
      <c r="H653" s="34" t="s">
        <v>940</v>
      </c>
      <c r="I653" s="34"/>
      <c r="J653" s="34" t="str">
        <f>+J652</f>
        <v>GRIS</v>
      </c>
      <c r="K653" s="34" t="str">
        <f>+K652</f>
        <v>Usado</v>
      </c>
      <c r="L653" s="34">
        <f>+L652</f>
        <v>1</v>
      </c>
      <c r="O653" s="34" t="s">
        <v>938</v>
      </c>
      <c r="P653" s="34"/>
      <c r="W653" s="196">
        <f>+W652</f>
        <v>50000</v>
      </c>
      <c r="X653" s="197">
        <f>+W653</f>
        <v>50000</v>
      </c>
      <c r="Y653"/>
      <c r="Z653"/>
      <c r="AA653"/>
      <c r="AB653"/>
      <c r="AC653" s="66"/>
    </row>
    <row r="654" spans="2:29" s="35" customFormat="1">
      <c r="B654" s="38" t="s">
        <v>3955</v>
      </c>
      <c r="C654" s="36"/>
      <c r="D654" s="212" t="s">
        <v>3111</v>
      </c>
      <c r="E654" s="34" t="s">
        <v>943</v>
      </c>
      <c r="F654" s="34"/>
      <c r="G654" s="34" t="s">
        <v>942</v>
      </c>
      <c r="H654" s="34" t="s">
        <v>941</v>
      </c>
      <c r="I654" s="34"/>
      <c r="J654" s="34" t="str">
        <f>+J653</f>
        <v>GRIS</v>
      </c>
      <c r="K654" s="34" t="str">
        <f>+K653</f>
        <v>Usado</v>
      </c>
      <c r="L654" s="34">
        <v>1</v>
      </c>
      <c r="O654" s="34" t="str">
        <f>+O653</f>
        <v>EXTERIOR</v>
      </c>
      <c r="P654" s="34"/>
      <c r="W654" s="196">
        <f>+W653</f>
        <v>50000</v>
      </c>
      <c r="X654" s="197">
        <v>50000</v>
      </c>
      <c r="Y654"/>
      <c r="Z654"/>
      <c r="AA654"/>
      <c r="AB654"/>
      <c r="AC654" s="66"/>
    </row>
    <row r="655" spans="2:29" s="35" customFormat="1">
      <c r="B655" s="38" t="s">
        <v>3956</v>
      </c>
      <c r="C655" s="36"/>
      <c r="D655" s="212" t="s">
        <v>3112</v>
      </c>
      <c r="E655" s="34" t="s">
        <v>865</v>
      </c>
      <c r="F655" s="34"/>
      <c r="G655" s="34" t="s">
        <v>869</v>
      </c>
      <c r="H655" s="34" t="s">
        <v>870</v>
      </c>
      <c r="I655" s="34"/>
      <c r="J655" s="34" t="s">
        <v>523</v>
      </c>
      <c r="K655" s="34" t="s">
        <v>377</v>
      </c>
      <c r="L655" s="34">
        <v>1</v>
      </c>
      <c r="O655" s="34" t="s">
        <v>875</v>
      </c>
      <c r="P655" s="34"/>
      <c r="W655" s="196">
        <f>5000*60</f>
        <v>300000</v>
      </c>
      <c r="X655" s="197">
        <f t="shared" ref="X655:X660" si="239">+W655</f>
        <v>300000</v>
      </c>
      <c r="Y655"/>
      <c r="Z655"/>
      <c r="AA655"/>
      <c r="AB655"/>
      <c r="AC655" s="66"/>
    </row>
    <row r="656" spans="2:29" s="35" customFormat="1">
      <c r="B656" s="38" t="s">
        <v>3957</v>
      </c>
      <c r="C656" s="36"/>
      <c r="D656" s="212" t="s">
        <v>3113</v>
      </c>
      <c r="E656" s="34" t="s">
        <v>871</v>
      </c>
      <c r="F656" s="34"/>
      <c r="G656" s="34" t="s">
        <v>872</v>
      </c>
      <c r="H656" s="34" t="s">
        <v>873</v>
      </c>
      <c r="I656" s="34"/>
      <c r="J656" s="34" t="s">
        <v>868</v>
      </c>
      <c r="K656" s="34" t="s">
        <v>377</v>
      </c>
      <c r="L656" s="34">
        <v>1</v>
      </c>
      <c r="O656" s="34" t="s">
        <v>875</v>
      </c>
      <c r="P656" s="34"/>
      <c r="Q656" s="42"/>
      <c r="R656" s="42"/>
      <c r="S656" s="42"/>
      <c r="T656" s="42"/>
      <c r="U656" s="42"/>
      <c r="V656" s="42"/>
      <c r="W656" s="196">
        <f>52*60</f>
        <v>3120</v>
      </c>
      <c r="X656" s="197">
        <f t="shared" si="239"/>
        <v>3120</v>
      </c>
      <c r="Y656"/>
      <c r="Z656"/>
      <c r="AA656"/>
      <c r="AB656"/>
      <c r="AC656" s="66"/>
    </row>
    <row r="657" spans="2:29" s="35" customFormat="1">
      <c r="B657" s="38" t="s">
        <v>3958</v>
      </c>
      <c r="C657" s="36"/>
      <c r="D657" s="212" t="s">
        <v>3114</v>
      </c>
      <c r="E657" s="34" t="s">
        <v>876</v>
      </c>
      <c r="F657" s="34"/>
      <c r="G657" s="34" t="s">
        <v>877</v>
      </c>
      <c r="H657" s="34" t="s">
        <v>878</v>
      </c>
      <c r="I657" s="34"/>
      <c r="J657" s="34" t="s">
        <v>562</v>
      </c>
      <c r="K657" s="34" t="s">
        <v>377</v>
      </c>
      <c r="L657" s="34">
        <v>1</v>
      </c>
      <c r="O657" s="34" t="s">
        <v>875</v>
      </c>
      <c r="P657" s="34"/>
      <c r="Q657" s="42"/>
      <c r="R657" s="42"/>
      <c r="S657" s="42"/>
      <c r="T657" s="42"/>
      <c r="U657" s="42"/>
      <c r="V657" s="42"/>
      <c r="W657" s="118">
        <v>7200</v>
      </c>
      <c r="X657" s="197">
        <f t="shared" si="239"/>
        <v>7200</v>
      </c>
      <c r="Y657"/>
      <c r="Z657"/>
      <c r="AA657"/>
      <c r="AB657"/>
      <c r="AC657" s="66"/>
    </row>
    <row r="658" spans="2:29" s="35" customFormat="1">
      <c r="B658" s="38" t="s">
        <v>3959</v>
      </c>
      <c r="C658" s="36"/>
      <c r="D658" s="212" t="s">
        <v>3115</v>
      </c>
      <c r="E658" s="34" t="s">
        <v>879</v>
      </c>
      <c r="F658" s="34"/>
      <c r="G658" s="34" t="s">
        <v>877</v>
      </c>
      <c r="H658" s="34" t="s">
        <v>880</v>
      </c>
      <c r="I658" s="34"/>
      <c r="J658" s="34" t="s">
        <v>562</v>
      </c>
      <c r="K658" s="34" t="s">
        <v>377</v>
      </c>
      <c r="L658" s="34">
        <v>1</v>
      </c>
      <c r="O658" s="34" t="s">
        <v>875</v>
      </c>
      <c r="P658" s="34"/>
      <c r="Q658" s="42"/>
      <c r="R658" s="42"/>
      <c r="S658" s="42"/>
      <c r="T658" s="42"/>
      <c r="U658" s="42"/>
      <c r="V658" s="42"/>
      <c r="W658" s="196">
        <v>3500</v>
      </c>
      <c r="X658" s="197">
        <f t="shared" si="239"/>
        <v>3500</v>
      </c>
      <c r="Y658"/>
      <c r="Z658"/>
      <c r="AA658"/>
      <c r="AB658"/>
      <c r="AC658" s="66"/>
    </row>
    <row r="659" spans="2:29" s="35" customFormat="1">
      <c r="B659" s="38" t="s">
        <v>3960</v>
      </c>
      <c r="C659" s="36"/>
      <c r="D659" s="212" t="s">
        <v>3116</v>
      </c>
      <c r="E659" s="34" t="s">
        <v>882</v>
      </c>
      <c r="F659" s="34"/>
      <c r="G659" s="34" t="s">
        <v>883</v>
      </c>
      <c r="H659" s="34" t="s">
        <v>884</v>
      </c>
      <c r="I659" s="34"/>
      <c r="J659" s="34" t="s">
        <v>388</v>
      </c>
      <c r="K659" s="34" t="s">
        <v>595</v>
      </c>
      <c r="L659" s="34">
        <v>1</v>
      </c>
      <c r="O659" s="34" t="s">
        <v>1047</v>
      </c>
      <c r="P659" s="34"/>
      <c r="W659" s="196">
        <v>50000</v>
      </c>
      <c r="X659" s="197">
        <f t="shared" ref="X659" si="240">+W659</f>
        <v>50000</v>
      </c>
      <c r="Y659"/>
      <c r="Z659"/>
      <c r="AA659"/>
      <c r="AB659"/>
      <c r="AC659" s="66"/>
    </row>
    <row r="660" spans="2:29" s="35" customFormat="1">
      <c r="B660" s="38" t="s">
        <v>3961</v>
      </c>
      <c r="C660" s="36"/>
      <c r="D660" s="212" t="s">
        <v>3117</v>
      </c>
      <c r="E660" s="34" t="s">
        <v>881</v>
      </c>
      <c r="F660" s="34"/>
      <c r="G660" s="34" t="s">
        <v>877</v>
      </c>
      <c r="H660" s="34" t="s">
        <v>880</v>
      </c>
      <c r="I660" s="34"/>
      <c r="J660" s="34" t="s">
        <v>562</v>
      </c>
      <c r="K660" s="34" t="s">
        <v>377</v>
      </c>
      <c r="L660" s="34">
        <v>1</v>
      </c>
      <c r="O660" s="34" t="s">
        <v>875</v>
      </c>
      <c r="P660" s="34"/>
      <c r="W660" s="196">
        <v>3500</v>
      </c>
      <c r="X660" s="197">
        <f t="shared" si="239"/>
        <v>3500</v>
      </c>
      <c r="Y660"/>
      <c r="Z660"/>
      <c r="AA660"/>
      <c r="AB660"/>
      <c r="AC660" s="66"/>
    </row>
    <row r="661" spans="2:29" s="35" customFormat="1">
      <c r="B661" s="38" t="s">
        <v>3962</v>
      </c>
      <c r="C661" s="36"/>
      <c r="D661" s="212" t="s">
        <v>3118</v>
      </c>
      <c r="E661" s="34" t="s">
        <v>885</v>
      </c>
      <c r="F661" s="34"/>
      <c r="G661" s="34" t="s">
        <v>886</v>
      </c>
      <c r="H661" s="34" t="s">
        <v>887</v>
      </c>
      <c r="I661" s="34"/>
      <c r="J661" s="34" t="s">
        <v>607</v>
      </c>
      <c r="K661" s="34" t="s">
        <v>595</v>
      </c>
      <c r="L661" s="34">
        <v>1</v>
      </c>
      <c r="O661" s="34" t="s">
        <v>1047</v>
      </c>
      <c r="P661" s="34"/>
      <c r="W661" s="196">
        <f>300*60</f>
        <v>18000</v>
      </c>
      <c r="X661" s="197">
        <f>+W661</f>
        <v>18000</v>
      </c>
      <c r="Y661"/>
      <c r="Z661"/>
      <c r="AA661"/>
      <c r="AB661"/>
      <c r="AC661" s="66"/>
    </row>
    <row r="662" spans="2:29" s="35" customFormat="1">
      <c r="B662" s="38" t="s">
        <v>3963</v>
      </c>
      <c r="C662" s="36"/>
      <c r="D662" s="212" t="s">
        <v>3119</v>
      </c>
      <c r="E662" s="34" t="s">
        <v>888</v>
      </c>
      <c r="F662" s="34"/>
      <c r="G662" s="34" t="s">
        <v>889</v>
      </c>
      <c r="H662" s="34" t="s">
        <v>890</v>
      </c>
      <c r="I662" s="34"/>
      <c r="J662" s="34" t="s">
        <v>388</v>
      </c>
      <c r="K662" s="34" t="s">
        <v>595</v>
      </c>
      <c r="L662" s="34">
        <v>1</v>
      </c>
      <c r="O662" s="34" t="s">
        <v>1047</v>
      </c>
      <c r="P662" s="34"/>
      <c r="Q662" s="42"/>
      <c r="R662" s="42"/>
      <c r="S662" s="42"/>
      <c r="T662" s="42"/>
      <c r="U662" s="42"/>
      <c r="V662" s="42"/>
      <c r="W662" s="119">
        <v>30195.37</v>
      </c>
      <c r="X662" s="197">
        <f>+W662</f>
        <v>30195.37</v>
      </c>
      <c r="Y662"/>
      <c r="Z662"/>
      <c r="AA662"/>
      <c r="AB662"/>
      <c r="AC662" s="66"/>
    </row>
    <row r="663" spans="2:29" s="35" customFormat="1">
      <c r="B663" s="38" t="s">
        <v>3964</v>
      </c>
      <c r="C663" s="36"/>
      <c r="D663" s="212" t="s">
        <v>3120</v>
      </c>
      <c r="E663" s="34" t="s">
        <v>403</v>
      </c>
      <c r="F663" s="34"/>
      <c r="G663" s="34"/>
      <c r="H663" s="34"/>
      <c r="I663" s="34"/>
      <c r="J663" s="34" t="s">
        <v>402</v>
      </c>
      <c r="K663" s="34" t="s">
        <v>595</v>
      </c>
      <c r="L663" s="34">
        <v>1</v>
      </c>
      <c r="O663" s="34" t="str">
        <f>+O657</f>
        <v>CUARTO ELECTRICO</v>
      </c>
      <c r="P663" s="34"/>
      <c r="Q663" s="42"/>
      <c r="R663" s="42"/>
      <c r="S663" s="42"/>
      <c r="T663" s="42"/>
      <c r="U663" s="42"/>
      <c r="V663" s="42"/>
      <c r="W663" s="196">
        <v>2000</v>
      </c>
      <c r="X663" s="197">
        <f>+W663</f>
        <v>2000</v>
      </c>
      <c r="Y663"/>
      <c r="Z663"/>
      <c r="AA663"/>
      <c r="AB663"/>
      <c r="AC663" s="66"/>
    </row>
    <row r="664" spans="2:29" s="35" customFormat="1" ht="18.75">
      <c r="B664" s="38" t="s">
        <v>3965</v>
      </c>
      <c r="C664" s="36"/>
      <c r="D664" s="212" t="s">
        <v>3121</v>
      </c>
      <c r="E664" s="34" t="s">
        <v>403</v>
      </c>
      <c r="F664" s="34"/>
      <c r="G664" s="34"/>
      <c r="H664" s="34"/>
      <c r="I664" s="34"/>
      <c r="J664" s="34" t="s">
        <v>402</v>
      </c>
      <c r="K664" s="34" t="s">
        <v>595</v>
      </c>
      <c r="L664" s="34">
        <v>1</v>
      </c>
      <c r="O664" s="34" t="str">
        <f>+O658</f>
        <v>CUARTO ELECTRICO</v>
      </c>
      <c r="Y664"/>
      <c r="Z664"/>
      <c r="AA664"/>
      <c r="AB664"/>
      <c r="AC664" s="66"/>
    </row>
    <row r="665" spans="2:29" s="35" customFormat="1">
      <c r="B665" s="38" t="s">
        <v>3966</v>
      </c>
      <c r="C665" s="36"/>
      <c r="D665" s="212" t="s">
        <v>3122</v>
      </c>
      <c r="E665" s="34" t="s">
        <v>888</v>
      </c>
      <c r="F665" s="34"/>
      <c r="G665" s="34" t="s">
        <v>889</v>
      </c>
      <c r="H665" s="34" t="s">
        <v>890</v>
      </c>
      <c r="I665" s="34"/>
      <c r="J665" s="34" t="s">
        <v>388</v>
      </c>
      <c r="K665" s="34" t="s">
        <v>595</v>
      </c>
      <c r="L665" s="34">
        <v>1</v>
      </c>
      <c r="O665" s="34" t="s">
        <v>1047</v>
      </c>
      <c r="P665" s="34"/>
      <c r="W665" s="196"/>
      <c r="X665" s="197"/>
      <c r="Y665"/>
      <c r="Z665"/>
      <c r="AA665"/>
      <c r="AB665"/>
      <c r="AC665" s="66"/>
    </row>
    <row r="666" spans="2:29" s="35" customFormat="1">
      <c r="B666" s="38" t="s">
        <v>3967</v>
      </c>
      <c r="C666" s="36"/>
      <c r="D666" s="212" t="s">
        <v>3123</v>
      </c>
      <c r="E666" s="34" t="s">
        <v>885</v>
      </c>
      <c r="F666" s="34"/>
      <c r="G666" s="34" t="s">
        <v>886</v>
      </c>
      <c r="H666" s="34" t="s">
        <v>887</v>
      </c>
      <c r="I666" s="34"/>
      <c r="J666" s="34" t="s">
        <v>607</v>
      </c>
      <c r="K666" s="34" t="s">
        <v>595</v>
      </c>
      <c r="L666" s="34">
        <v>1</v>
      </c>
      <c r="O666" s="34" t="s">
        <v>1047</v>
      </c>
      <c r="P666" s="34"/>
      <c r="W666" s="196"/>
      <c r="X666" s="197"/>
      <c r="Y666"/>
      <c r="Z666"/>
      <c r="AA666"/>
      <c r="AB666"/>
      <c r="AC666" s="66"/>
    </row>
    <row r="667" spans="2:29" s="35" customFormat="1">
      <c r="B667" s="38" t="s">
        <v>3968</v>
      </c>
      <c r="C667" s="36"/>
      <c r="D667" s="212" t="s">
        <v>3124</v>
      </c>
      <c r="E667" s="70" t="s">
        <v>1782</v>
      </c>
      <c r="F667" s="70" t="s">
        <v>1783</v>
      </c>
      <c r="G667" s="70" t="s">
        <v>1784</v>
      </c>
      <c r="H667" s="70" t="s">
        <v>1785</v>
      </c>
      <c r="I667" s="70"/>
      <c r="J667" s="70" t="str">
        <f>+J2559</f>
        <v>BLANCO</v>
      </c>
      <c r="K667" s="70" t="str">
        <f>+K2555</f>
        <v>Usado</v>
      </c>
      <c r="L667" s="70">
        <v>1</v>
      </c>
      <c r="M667" s="70"/>
      <c r="N667" s="70"/>
      <c r="O667" s="34" t="s">
        <v>1047</v>
      </c>
      <c r="P667" s="34"/>
      <c r="W667" s="196"/>
      <c r="X667" s="197"/>
      <c r="Y667"/>
      <c r="Z667"/>
      <c r="AA667"/>
      <c r="AB667"/>
      <c r="AC667" s="66"/>
    </row>
    <row r="668" spans="2:29" s="35" customFormat="1">
      <c r="B668" s="38" t="s">
        <v>3969</v>
      </c>
      <c r="C668" s="36"/>
      <c r="D668" s="212" t="s">
        <v>3125</v>
      </c>
      <c r="E668" s="70" t="s">
        <v>1782</v>
      </c>
      <c r="F668" s="70" t="s">
        <v>1783</v>
      </c>
      <c r="G668" s="70" t="s">
        <v>1784</v>
      </c>
      <c r="H668" s="70" t="s">
        <v>1785</v>
      </c>
      <c r="I668" s="70"/>
      <c r="J668" s="70" t="str">
        <f>+J2560</f>
        <v>BLANCO</v>
      </c>
      <c r="K668" s="70" t="str">
        <f>+K2556</f>
        <v>Usado</v>
      </c>
      <c r="L668" s="70">
        <v>1</v>
      </c>
      <c r="M668" s="70"/>
      <c r="N668" s="70"/>
      <c r="O668" s="34" t="s">
        <v>1047</v>
      </c>
      <c r="P668" s="34"/>
      <c r="W668" s="196"/>
      <c r="X668" s="197"/>
      <c r="Y668"/>
      <c r="Z668"/>
      <c r="AA668"/>
      <c r="AB668"/>
      <c r="AC668" s="66"/>
    </row>
    <row r="669" spans="2:29" s="35" customFormat="1">
      <c r="B669" s="38" t="s">
        <v>3970</v>
      </c>
      <c r="C669" s="36"/>
      <c r="D669" s="212" t="s">
        <v>3126</v>
      </c>
      <c r="E669" s="70" t="s">
        <v>1782</v>
      </c>
      <c r="F669" s="70" t="s">
        <v>1783</v>
      </c>
      <c r="G669" s="70" t="s">
        <v>1784</v>
      </c>
      <c r="H669" s="70" t="s">
        <v>1785</v>
      </c>
      <c r="I669" s="70"/>
      <c r="J669" s="70" t="str">
        <f>+J2561</f>
        <v>BLANCO</v>
      </c>
      <c r="K669" s="70" t="str">
        <f>+K2557</f>
        <v>Usado</v>
      </c>
      <c r="L669" s="70">
        <v>1</v>
      </c>
      <c r="M669" s="70"/>
      <c r="N669" s="70"/>
      <c r="O669" s="70" t="str">
        <f>+B2569</f>
        <v>LEVANTAMIENTO DE COMPRESOR DE ODONTOLOGIA</v>
      </c>
      <c r="P669" s="34"/>
      <c r="W669" s="196"/>
      <c r="X669" s="197"/>
      <c r="Y669"/>
      <c r="Z669"/>
      <c r="AA669"/>
      <c r="AB669"/>
      <c r="AC669" s="66"/>
    </row>
    <row r="670" spans="2:29" s="35" customFormat="1">
      <c r="B670" s="38" t="s">
        <v>3971</v>
      </c>
      <c r="C670" s="36"/>
      <c r="D670" s="212" t="s">
        <v>3127</v>
      </c>
      <c r="E670" s="34" t="s">
        <v>1782</v>
      </c>
      <c r="F670" s="34" t="s">
        <v>1786</v>
      </c>
      <c r="G670" s="34" t="s">
        <v>1787</v>
      </c>
      <c r="H670" s="34" t="s">
        <v>1788</v>
      </c>
      <c r="I670" s="34"/>
      <c r="J670" s="34" t="str">
        <f>+J2562</f>
        <v>BLANCO</v>
      </c>
      <c r="K670" s="34" t="str">
        <f>+K2558</f>
        <v>Usado</v>
      </c>
      <c r="L670" s="34">
        <v>1</v>
      </c>
      <c r="M670" s="34"/>
      <c r="N670" s="34"/>
      <c r="O670" s="34" t="str">
        <f>+B2569</f>
        <v>LEVANTAMIENTO DE COMPRESOR DE ODONTOLOGIA</v>
      </c>
      <c r="P670" s="34"/>
      <c r="W670" s="196"/>
      <c r="X670" s="197"/>
      <c r="Y670"/>
      <c r="Z670"/>
      <c r="AA670"/>
      <c r="AB670"/>
      <c r="AC670" s="66"/>
    </row>
    <row r="671" spans="2:29" s="35" customFormat="1">
      <c r="B671" s="38" t="s">
        <v>3972</v>
      </c>
      <c r="C671" s="36"/>
      <c r="D671" s="212" t="s">
        <v>3127</v>
      </c>
      <c r="E671" s="57" t="s">
        <v>914</v>
      </c>
      <c r="F671" s="57"/>
      <c r="G671" s="57" t="s">
        <v>542</v>
      </c>
      <c r="H671" s="57" t="s">
        <v>915</v>
      </c>
      <c r="I671" s="57"/>
      <c r="J671" s="57" t="s">
        <v>562</v>
      </c>
      <c r="K671" s="34" t="s">
        <v>595</v>
      </c>
      <c r="L671" s="57">
        <v>1</v>
      </c>
      <c r="M671" s="54"/>
      <c r="N671" s="54"/>
      <c r="O671" s="57" t="s">
        <v>916</v>
      </c>
      <c r="P671" s="57"/>
      <c r="W671" s="196">
        <v>396000</v>
      </c>
      <c r="X671" s="197">
        <f>+L671*W671</f>
        <v>396000</v>
      </c>
      <c r="Y671"/>
      <c r="Z671"/>
      <c r="AA671"/>
      <c r="AB671"/>
      <c r="AC671" s="66"/>
    </row>
    <row r="672" spans="2:29" s="35" customFormat="1">
      <c r="B672" s="38" t="s">
        <v>3973</v>
      </c>
      <c r="C672" s="36"/>
      <c r="D672" s="212" t="s">
        <v>3128</v>
      </c>
      <c r="E672" s="57" t="s">
        <v>914</v>
      </c>
      <c r="F672" s="57"/>
      <c r="G672" s="57" t="s">
        <v>3221</v>
      </c>
      <c r="H672" s="57" t="s">
        <v>915</v>
      </c>
      <c r="I672" s="57"/>
      <c r="J672" s="57" t="s">
        <v>562</v>
      </c>
      <c r="K672" s="34" t="s">
        <v>595</v>
      </c>
      <c r="L672" s="57">
        <v>1</v>
      </c>
      <c r="M672" s="54"/>
      <c r="N672" s="54"/>
      <c r="O672" s="57" t="s">
        <v>916</v>
      </c>
      <c r="P672" s="57"/>
      <c r="W672" s="196">
        <v>396001</v>
      </c>
      <c r="X672" s="197">
        <f>+L672*W672</f>
        <v>396001</v>
      </c>
      <c r="Y672"/>
      <c r="Z672"/>
      <c r="AA672"/>
      <c r="AB672"/>
      <c r="AC672" s="66"/>
    </row>
    <row r="673" spans="2:29" s="35" customFormat="1">
      <c r="B673" s="38" t="s">
        <v>3974</v>
      </c>
      <c r="C673" s="36"/>
      <c r="D673" s="212" t="s">
        <v>3129</v>
      </c>
      <c r="E673" s="57" t="s">
        <v>453</v>
      </c>
      <c r="F673" s="57"/>
      <c r="G673" s="57" t="s">
        <v>494</v>
      </c>
      <c r="H673" s="57"/>
      <c r="I673" s="57"/>
      <c r="J673" s="57" t="s">
        <v>562</v>
      </c>
      <c r="K673" s="34" t="s">
        <v>595</v>
      </c>
      <c r="L673" s="57">
        <v>1</v>
      </c>
      <c r="M673" s="54"/>
      <c r="N673" s="54"/>
      <c r="O673" s="57" t="s">
        <v>916</v>
      </c>
      <c r="P673" s="57"/>
      <c r="W673" s="196">
        <v>14600</v>
      </c>
      <c r="X673" s="197">
        <f t="shared" ref="X673:X678" si="241">+W673*L673</f>
        <v>14600</v>
      </c>
      <c r="Y673"/>
      <c r="Z673"/>
      <c r="AA673"/>
      <c r="AB673"/>
      <c r="AC673" s="66"/>
    </row>
    <row r="674" spans="2:29" s="35" customFormat="1">
      <c r="B674" s="38" t="s">
        <v>3975</v>
      </c>
      <c r="C674" s="36"/>
      <c r="D674" s="212" t="s">
        <v>3130</v>
      </c>
      <c r="E674" s="57" t="s">
        <v>453</v>
      </c>
      <c r="F674" s="57"/>
      <c r="G674" s="57" t="s">
        <v>494</v>
      </c>
      <c r="H674" s="57"/>
      <c r="I674" s="57"/>
      <c r="J674" s="57" t="s">
        <v>562</v>
      </c>
      <c r="K674" s="34" t="s">
        <v>595</v>
      </c>
      <c r="L674" s="57">
        <v>1</v>
      </c>
      <c r="M674" s="54"/>
      <c r="N674" s="54"/>
      <c r="O674" s="57" t="s">
        <v>916</v>
      </c>
      <c r="P674" s="57"/>
      <c r="W674" s="196">
        <v>14600</v>
      </c>
      <c r="X674" s="197">
        <f t="shared" si="241"/>
        <v>14600</v>
      </c>
      <c r="Y674"/>
      <c r="Z674"/>
      <c r="AA674"/>
      <c r="AB674"/>
      <c r="AC674" s="66"/>
    </row>
    <row r="675" spans="2:29" s="35" customFormat="1">
      <c r="B675" s="38" t="s">
        <v>3976</v>
      </c>
      <c r="C675" s="36"/>
      <c r="D675" s="212" t="s">
        <v>3131</v>
      </c>
      <c r="E675" s="57" t="s">
        <v>453</v>
      </c>
      <c r="F675" s="57"/>
      <c r="G675" s="57" t="s">
        <v>494</v>
      </c>
      <c r="H675" s="57"/>
      <c r="I675" s="57"/>
      <c r="J675" s="57" t="s">
        <v>562</v>
      </c>
      <c r="K675" s="70" t="str">
        <f>+K2563</f>
        <v>Usado</v>
      </c>
      <c r="L675" s="57">
        <v>1</v>
      </c>
      <c r="M675" s="54"/>
      <c r="N675" s="54"/>
      <c r="O675" s="57" t="s">
        <v>916</v>
      </c>
      <c r="P675" s="57"/>
      <c r="W675" s="196">
        <v>14600</v>
      </c>
      <c r="X675" s="197">
        <f t="shared" si="241"/>
        <v>14600</v>
      </c>
      <c r="Y675"/>
      <c r="Z675"/>
      <c r="AA675"/>
      <c r="AB675"/>
      <c r="AC675" s="66"/>
    </row>
    <row r="676" spans="2:29" s="35" customFormat="1">
      <c r="B676" s="38" t="s">
        <v>3977</v>
      </c>
      <c r="C676" s="36"/>
      <c r="D676" s="212" t="s">
        <v>3132</v>
      </c>
      <c r="E676" s="57" t="s">
        <v>453</v>
      </c>
      <c r="F676" s="57"/>
      <c r="G676" s="57" t="s">
        <v>494</v>
      </c>
      <c r="H676" s="57"/>
      <c r="I676" s="57"/>
      <c r="J676" s="57" t="s">
        <v>562</v>
      </c>
      <c r="K676" s="34" t="s">
        <v>595</v>
      </c>
      <c r="L676" s="57">
        <v>1</v>
      </c>
      <c r="M676" s="54"/>
      <c r="N676" s="54"/>
      <c r="O676" s="57" t="s">
        <v>916</v>
      </c>
      <c r="P676" s="57"/>
      <c r="W676" s="196">
        <v>14600</v>
      </c>
      <c r="X676" s="197">
        <f t="shared" si="241"/>
        <v>14600</v>
      </c>
      <c r="Y676"/>
      <c r="Z676"/>
      <c r="AA676"/>
      <c r="AB676"/>
      <c r="AC676" s="66"/>
    </row>
    <row r="677" spans="2:29" s="35" customFormat="1">
      <c r="B677" s="38" t="s">
        <v>3978</v>
      </c>
      <c r="C677" s="36"/>
      <c r="D677" s="212" t="s">
        <v>3133</v>
      </c>
      <c r="E677" s="57" t="s">
        <v>453</v>
      </c>
      <c r="F677" s="57"/>
      <c r="G677" s="57" t="s">
        <v>494</v>
      </c>
      <c r="H677" s="57"/>
      <c r="I677" s="57"/>
      <c r="J677" s="57" t="s">
        <v>562</v>
      </c>
      <c r="K677" s="34" t="s">
        <v>595</v>
      </c>
      <c r="L677" s="57">
        <v>1</v>
      </c>
      <c r="M677" s="54"/>
      <c r="N677" s="54"/>
      <c r="O677" s="57" t="s">
        <v>916</v>
      </c>
      <c r="P677" s="57"/>
      <c r="W677" s="196">
        <v>14600</v>
      </c>
      <c r="X677" s="197">
        <f t="shared" si="241"/>
        <v>14600</v>
      </c>
      <c r="Y677"/>
      <c r="Z677"/>
      <c r="AA677"/>
      <c r="AB677"/>
      <c r="AC677" s="66"/>
    </row>
    <row r="678" spans="2:29" s="35" customFormat="1">
      <c r="B678" s="38" t="s">
        <v>3979</v>
      </c>
      <c r="C678" s="36"/>
      <c r="D678" s="212" t="s">
        <v>3134</v>
      </c>
      <c r="E678" s="57" t="s">
        <v>453</v>
      </c>
      <c r="F678" s="57"/>
      <c r="G678" s="57" t="s">
        <v>494</v>
      </c>
      <c r="H678" s="57"/>
      <c r="I678" s="57"/>
      <c r="J678" s="57" t="s">
        <v>562</v>
      </c>
      <c r="K678" s="34" t="s">
        <v>595</v>
      </c>
      <c r="L678" s="57">
        <v>1</v>
      </c>
      <c r="M678" s="54"/>
      <c r="N678" s="54"/>
      <c r="O678" s="57" t="s">
        <v>916</v>
      </c>
      <c r="P678" s="57"/>
      <c r="W678" s="196">
        <v>14600</v>
      </c>
      <c r="X678" s="197">
        <f t="shared" si="241"/>
        <v>14600</v>
      </c>
      <c r="Y678"/>
      <c r="Z678"/>
      <c r="AA678"/>
      <c r="AB678"/>
      <c r="AC678" s="66"/>
    </row>
    <row r="679" spans="2:29" s="35" customFormat="1">
      <c r="B679" s="38" t="s">
        <v>3980</v>
      </c>
      <c r="C679" s="36"/>
      <c r="D679" s="212" t="s">
        <v>3135</v>
      </c>
      <c r="E679" s="57" t="s">
        <v>944</v>
      </c>
      <c r="F679" s="57"/>
      <c r="G679" s="57" t="s">
        <v>945</v>
      </c>
      <c r="H679" s="57"/>
      <c r="I679" s="57"/>
      <c r="J679" s="57" t="str">
        <f>+J673</f>
        <v>Gris</v>
      </c>
      <c r="K679" s="34" t="s">
        <v>595</v>
      </c>
      <c r="L679" s="57">
        <v>1</v>
      </c>
      <c r="M679" s="54"/>
      <c r="N679" s="54"/>
      <c r="O679" s="57" t="str">
        <f>+O673</f>
        <v>TRAUMACHOCK</v>
      </c>
      <c r="P679" s="57"/>
      <c r="W679" s="196">
        <f>1100*60</f>
        <v>66000</v>
      </c>
      <c r="X679" s="197">
        <f>+L679*W679</f>
        <v>66000</v>
      </c>
      <c r="Y679"/>
      <c r="Z679"/>
      <c r="AA679"/>
      <c r="AB679"/>
      <c r="AC679" s="66"/>
    </row>
    <row r="680" spans="2:29" s="35" customFormat="1">
      <c r="B680" s="38" t="s">
        <v>3981</v>
      </c>
      <c r="C680" s="36"/>
      <c r="D680" s="212" t="s">
        <v>3136</v>
      </c>
      <c r="E680" s="57" t="s">
        <v>944</v>
      </c>
      <c r="F680" s="57"/>
      <c r="G680" s="57" t="s">
        <v>945</v>
      </c>
      <c r="H680" s="57"/>
      <c r="I680" s="57"/>
      <c r="J680" s="57" t="str">
        <f>+J674</f>
        <v>Gris</v>
      </c>
      <c r="K680" s="34" t="s">
        <v>595</v>
      </c>
      <c r="L680" s="57">
        <v>1</v>
      </c>
      <c r="M680" s="54"/>
      <c r="N680" s="54"/>
      <c r="O680" s="57" t="str">
        <f>+O674</f>
        <v>TRAUMACHOCK</v>
      </c>
      <c r="P680" s="57"/>
      <c r="W680" s="196">
        <f>1100*60</f>
        <v>66000</v>
      </c>
      <c r="X680" s="197">
        <f>+L680*W680</f>
        <v>66000</v>
      </c>
      <c r="Y680"/>
      <c r="Z680"/>
      <c r="AA680"/>
      <c r="AB680"/>
      <c r="AC680" s="66"/>
    </row>
    <row r="681" spans="2:29" s="35" customFormat="1">
      <c r="B681" s="38" t="s">
        <v>3982</v>
      </c>
      <c r="C681" s="36"/>
      <c r="D681" s="212" t="s">
        <v>3137</v>
      </c>
      <c r="E681" s="57" t="s">
        <v>946</v>
      </c>
      <c r="F681" s="57"/>
      <c r="G681" s="57"/>
      <c r="H681" s="57"/>
      <c r="I681" s="57"/>
      <c r="J681" s="57" t="str">
        <f>+J651</f>
        <v>Blanco</v>
      </c>
      <c r="K681" s="70" t="str">
        <f>+K2568</f>
        <v>Usado</v>
      </c>
      <c r="L681" s="57">
        <v>1</v>
      </c>
      <c r="M681" s="54"/>
      <c r="N681" s="54"/>
      <c r="O681" s="57" t="str">
        <f>+O679</f>
        <v>TRAUMACHOCK</v>
      </c>
      <c r="P681" s="57"/>
      <c r="W681" s="196">
        <v>50000</v>
      </c>
      <c r="X681" s="197">
        <f>+W681</f>
        <v>50000</v>
      </c>
      <c r="Y681"/>
      <c r="Z681"/>
      <c r="AA681"/>
      <c r="AB681"/>
      <c r="AC681" s="66"/>
    </row>
    <row r="682" spans="2:29" s="35" customFormat="1">
      <c r="B682" s="38" t="s">
        <v>3983</v>
      </c>
      <c r="C682" s="36"/>
      <c r="D682" s="212" t="s">
        <v>3138</v>
      </c>
      <c r="E682" s="34" t="s">
        <v>1473</v>
      </c>
      <c r="F682" s="34"/>
      <c r="G682" s="34"/>
      <c r="H682" s="34"/>
      <c r="I682" s="34"/>
      <c r="J682" s="34" t="str">
        <f t="shared" ref="J682:J687" si="242">+J680</f>
        <v>Gris</v>
      </c>
      <c r="K682" s="34" t="str">
        <f t="shared" ref="K682:K687" si="243">+K672</f>
        <v>Usado</v>
      </c>
      <c r="L682" s="34">
        <v>1</v>
      </c>
      <c r="M682" s="34"/>
      <c r="N682" s="34"/>
      <c r="O682" s="57" t="str">
        <f t="shared" ref="O682:O708" si="244">+O680</f>
        <v>TRAUMACHOCK</v>
      </c>
      <c r="P682" s="34"/>
      <c r="W682" s="196">
        <v>12000</v>
      </c>
      <c r="X682" s="197">
        <f t="shared" ref="X682:X687" si="245">+L682*W682</f>
        <v>12000</v>
      </c>
      <c r="Y682"/>
      <c r="Z682"/>
      <c r="AA682"/>
      <c r="AB682"/>
      <c r="AC682" s="66"/>
    </row>
    <row r="683" spans="2:29" s="35" customFormat="1">
      <c r="B683" s="38" t="s">
        <v>3984</v>
      </c>
      <c r="C683" s="36"/>
      <c r="D683" s="212" t="s">
        <v>3139</v>
      </c>
      <c r="E683" s="34" t="s">
        <v>891</v>
      </c>
      <c r="F683" s="34"/>
      <c r="G683" s="34" t="s">
        <v>892</v>
      </c>
      <c r="H683" s="34"/>
      <c r="I683" s="34"/>
      <c r="J683" s="34" t="str">
        <f t="shared" si="242"/>
        <v>Blanco</v>
      </c>
      <c r="K683" s="34" t="str">
        <f t="shared" si="243"/>
        <v>Usado</v>
      </c>
      <c r="L683" s="34">
        <v>1</v>
      </c>
      <c r="M683" s="34"/>
      <c r="N683" s="34"/>
      <c r="O683" s="34" t="str">
        <f t="shared" si="244"/>
        <v>TRAUMACHOCK</v>
      </c>
      <c r="P683" s="34"/>
      <c r="W683" s="196">
        <v>12000</v>
      </c>
      <c r="X683" s="197">
        <f t="shared" si="245"/>
        <v>12000</v>
      </c>
      <c r="Y683"/>
      <c r="Z683"/>
      <c r="AA683"/>
      <c r="AB683"/>
      <c r="AC683" s="66"/>
    </row>
    <row r="684" spans="2:29" s="35" customFormat="1">
      <c r="B684" s="38" t="s">
        <v>3985</v>
      </c>
      <c r="C684" s="36"/>
      <c r="D684" s="212" t="s">
        <v>3140</v>
      </c>
      <c r="E684" s="34" t="s">
        <v>1473</v>
      </c>
      <c r="F684" s="34"/>
      <c r="G684" s="34"/>
      <c r="H684" s="34"/>
      <c r="I684" s="34"/>
      <c r="J684" s="34" t="str">
        <f t="shared" si="242"/>
        <v>Gris</v>
      </c>
      <c r="K684" s="34" t="str">
        <f t="shared" si="243"/>
        <v>Usado</v>
      </c>
      <c r="L684" s="34">
        <v>1</v>
      </c>
      <c r="M684" s="34"/>
      <c r="N684" s="34"/>
      <c r="O684" s="57" t="str">
        <f t="shared" si="244"/>
        <v>TRAUMACHOCK</v>
      </c>
      <c r="P684" s="34"/>
      <c r="W684" s="196">
        <v>12000</v>
      </c>
      <c r="X684" s="197">
        <f t="shared" si="245"/>
        <v>12000</v>
      </c>
      <c r="Y684"/>
      <c r="Z684"/>
      <c r="AA684"/>
      <c r="AB684"/>
      <c r="AC684" s="66"/>
    </row>
    <row r="685" spans="2:29" s="35" customFormat="1">
      <c r="B685" s="38" t="s">
        <v>3986</v>
      </c>
      <c r="C685" s="36"/>
      <c r="D685" s="212" t="s">
        <v>3141</v>
      </c>
      <c r="E685" s="34" t="s">
        <v>1473</v>
      </c>
      <c r="F685" s="34"/>
      <c r="G685" s="34"/>
      <c r="H685" s="34"/>
      <c r="I685" s="34"/>
      <c r="J685" s="34" t="str">
        <f t="shared" si="242"/>
        <v>Blanco</v>
      </c>
      <c r="K685" s="34" t="str">
        <f t="shared" si="243"/>
        <v>Usado</v>
      </c>
      <c r="L685" s="34">
        <v>1</v>
      </c>
      <c r="M685" s="34"/>
      <c r="N685" s="34"/>
      <c r="O685" s="57" t="str">
        <f t="shared" si="244"/>
        <v>TRAUMACHOCK</v>
      </c>
      <c r="P685" s="34"/>
      <c r="W685" s="196">
        <v>12000</v>
      </c>
      <c r="X685" s="197">
        <f t="shared" si="245"/>
        <v>12000</v>
      </c>
      <c r="Y685"/>
      <c r="Z685"/>
      <c r="AA685"/>
      <c r="AB685"/>
      <c r="AC685" s="66"/>
    </row>
    <row r="686" spans="2:29" s="35" customFormat="1">
      <c r="B686" s="38" t="s">
        <v>3987</v>
      </c>
      <c r="C686" s="36"/>
      <c r="D686" s="212" t="s">
        <v>3142</v>
      </c>
      <c r="E686" s="34" t="s">
        <v>1473</v>
      </c>
      <c r="F686" s="34"/>
      <c r="G686" s="34"/>
      <c r="H686" s="34"/>
      <c r="I686" s="34"/>
      <c r="J686" s="34" t="str">
        <f t="shared" si="242"/>
        <v>Gris</v>
      </c>
      <c r="K686" s="34" t="str">
        <f t="shared" si="243"/>
        <v>Usado</v>
      </c>
      <c r="L686" s="34">
        <v>1</v>
      </c>
      <c r="M686" s="34"/>
      <c r="N686" s="34"/>
      <c r="O686" s="57" t="str">
        <f t="shared" si="244"/>
        <v>TRAUMACHOCK</v>
      </c>
      <c r="P686" s="34"/>
      <c r="W686" s="196">
        <v>12000</v>
      </c>
      <c r="X686" s="197">
        <f t="shared" si="245"/>
        <v>12000</v>
      </c>
      <c r="Y686"/>
      <c r="Z686"/>
      <c r="AA686"/>
      <c r="AB686"/>
      <c r="AC686" s="66"/>
    </row>
    <row r="687" spans="2:29" s="35" customFormat="1">
      <c r="B687" s="38" t="s">
        <v>3988</v>
      </c>
      <c r="C687" s="36"/>
      <c r="D687" s="212" t="s">
        <v>3143</v>
      </c>
      <c r="E687" s="34" t="s">
        <v>1473</v>
      </c>
      <c r="F687" s="34"/>
      <c r="G687" s="34"/>
      <c r="H687" s="34"/>
      <c r="I687" s="34"/>
      <c r="J687" s="34" t="str">
        <f t="shared" si="242"/>
        <v>Blanco</v>
      </c>
      <c r="K687" s="34" t="str">
        <f t="shared" si="243"/>
        <v>Usado</v>
      </c>
      <c r="L687" s="34">
        <v>1</v>
      </c>
      <c r="M687" s="34"/>
      <c r="N687" s="34"/>
      <c r="O687" s="57" t="str">
        <f t="shared" si="244"/>
        <v>TRAUMACHOCK</v>
      </c>
      <c r="P687" s="34"/>
      <c r="W687" s="196">
        <v>12000</v>
      </c>
      <c r="X687" s="197">
        <f t="shared" si="245"/>
        <v>12000</v>
      </c>
      <c r="Y687"/>
      <c r="Z687"/>
      <c r="AA687"/>
      <c r="AB687"/>
      <c r="AC687" s="66"/>
    </row>
    <row r="688" spans="2:29" s="35" customFormat="1">
      <c r="B688" s="38" t="s">
        <v>3989</v>
      </c>
      <c r="C688" s="36"/>
      <c r="D688" s="212" t="s">
        <v>3144</v>
      </c>
      <c r="E688" s="34" t="s">
        <v>660</v>
      </c>
      <c r="F688" s="34"/>
      <c r="G688" s="34"/>
      <c r="H688" s="34"/>
      <c r="I688" s="34"/>
      <c r="J688" s="34" t="s">
        <v>607</v>
      </c>
      <c r="K688" s="34" t="s">
        <v>595</v>
      </c>
      <c r="L688" s="34">
        <v>1</v>
      </c>
      <c r="O688" s="34" t="str">
        <f t="shared" ref="O688:O750" si="246">+O687</f>
        <v>TRAUMACHOCK</v>
      </c>
      <c r="P688" s="34"/>
      <c r="W688" s="196">
        <v>4800</v>
      </c>
      <c r="X688" s="197">
        <f t="shared" ref="X688:X693" si="247">+W688*L688</f>
        <v>4800</v>
      </c>
      <c r="Y688"/>
      <c r="Z688"/>
      <c r="AA688"/>
      <c r="AB688"/>
      <c r="AC688" s="66"/>
    </row>
    <row r="689" spans="2:29" s="35" customFormat="1">
      <c r="B689" s="38" t="s">
        <v>3990</v>
      </c>
      <c r="C689" s="36"/>
      <c r="D689" s="212" t="s">
        <v>3145</v>
      </c>
      <c r="E689" s="34" t="s">
        <v>660</v>
      </c>
      <c r="F689" s="34"/>
      <c r="G689" s="34"/>
      <c r="H689" s="34"/>
      <c r="I689" s="34"/>
      <c r="J689" s="34" t="s">
        <v>607</v>
      </c>
      <c r="K689" s="34" t="s">
        <v>595</v>
      </c>
      <c r="L689" s="34">
        <v>1</v>
      </c>
      <c r="O689" s="34" t="str">
        <f t="shared" si="246"/>
        <v>TRAUMACHOCK</v>
      </c>
      <c r="P689" s="34"/>
      <c r="W689" s="196">
        <v>4800</v>
      </c>
      <c r="X689" s="197">
        <f t="shared" si="247"/>
        <v>4800</v>
      </c>
      <c r="Y689"/>
      <c r="Z689"/>
      <c r="AA689"/>
      <c r="AB689"/>
      <c r="AC689" s="66"/>
    </row>
    <row r="690" spans="2:29" s="35" customFormat="1">
      <c r="B690" s="38" t="s">
        <v>3991</v>
      </c>
      <c r="C690" s="36"/>
      <c r="D690" s="212" t="s">
        <v>3146</v>
      </c>
      <c r="E690" s="34" t="s">
        <v>660</v>
      </c>
      <c r="F690" s="34"/>
      <c r="G690" s="34"/>
      <c r="H690" s="34"/>
      <c r="I690" s="34"/>
      <c r="J690" s="34" t="s">
        <v>607</v>
      </c>
      <c r="K690" s="34" t="s">
        <v>595</v>
      </c>
      <c r="L690" s="34">
        <v>1</v>
      </c>
      <c r="O690" s="34" t="str">
        <f t="shared" si="246"/>
        <v>TRAUMACHOCK</v>
      </c>
      <c r="P690" s="34"/>
      <c r="W690" s="196">
        <v>4800</v>
      </c>
      <c r="X690" s="197">
        <f t="shared" si="247"/>
        <v>4800</v>
      </c>
      <c r="Y690"/>
      <c r="Z690"/>
      <c r="AA690"/>
      <c r="AB690"/>
      <c r="AC690" s="66"/>
    </row>
    <row r="691" spans="2:29" s="35" customFormat="1">
      <c r="B691" s="38" t="s">
        <v>3992</v>
      </c>
      <c r="C691" s="36"/>
      <c r="D691" s="212" t="s">
        <v>3147</v>
      </c>
      <c r="E691" s="34" t="s">
        <v>660</v>
      </c>
      <c r="F691" s="34"/>
      <c r="G691" s="34"/>
      <c r="H691" s="34"/>
      <c r="I691" s="34"/>
      <c r="J691" s="34" t="s">
        <v>607</v>
      </c>
      <c r="K691" s="34" t="s">
        <v>595</v>
      </c>
      <c r="L691" s="34">
        <v>1</v>
      </c>
      <c r="O691" s="34" t="str">
        <f t="shared" si="246"/>
        <v>TRAUMACHOCK</v>
      </c>
      <c r="P691" s="34"/>
      <c r="W691" s="196">
        <v>4800</v>
      </c>
      <c r="X691" s="197">
        <f t="shared" si="247"/>
        <v>4800</v>
      </c>
      <c r="Y691"/>
      <c r="Z691"/>
      <c r="AA691"/>
      <c r="AB691"/>
      <c r="AC691" s="66"/>
    </row>
    <row r="692" spans="2:29" s="35" customFormat="1">
      <c r="B692" s="38" t="s">
        <v>3993</v>
      </c>
      <c r="C692" s="36"/>
      <c r="D692" s="212" t="s">
        <v>3148</v>
      </c>
      <c r="E692" s="34" t="s">
        <v>660</v>
      </c>
      <c r="F692" s="34"/>
      <c r="G692" s="34"/>
      <c r="H692" s="34"/>
      <c r="I692" s="34"/>
      <c r="J692" s="34" t="s">
        <v>607</v>
      </c>
      <c r="K692" s="34" t="s">
        <v>595</v>
      </c>
      <c r="L692" s="34">
        <v>1</v>
      </c>
      <c r="O692" s="34" t="str">
        <f t="shared" si="246"/>
        <v>TRAUMACHOCK</v>
      </c>
      <c r="P692" s="34"/>
      <c r="W692" s="196">
        <v>4800</v>
      </c>
      <c r="X692" s="197">
        <f t="shared" si="247"/>
        <v>4800</v>
      </c>
      <c r="Y692"/>
      <c r="Z692"/>
      <c r="AA692"/>
      <c r="AB692"/>
      <c r="AC692" s="66"/>
    </row>
    <row r="693" spans="2:29" s="35" customFormat="1">
      <c r="B693" s="38" t="s">
        <v>3994</v>
      </c>
      <c r="C693" s="36"/>
      <c r="D693" s="212" t="s">
        <v>3149</v>
      </c>
      <c r="E693" s="34" t="s">
        <v>660</v>
      </c>
      <c r="F693" s="34"/>
      <c r="G693" s="34"/>
      <c r="H693" s="34"/>
      <c r="I693" s="34"/>
      <c r="J693" s="34" t="s">
        <v>607</v>
      </c>
      <c r="K693" s="34" t="s">
        <v>595</v>
      </c>
      <c r="L693" s="34">
        <v>1</v>
      </c>
      <c r="O693" s="34" t="str">
        <f t="shared" si="246"/>
        <v>TRAUMACHOCK</v>
      </c>
      <c r="P693" s="34"/>
      <c r="W693" s="196">
        <v>4800</v>
      </c>
      <c r="X693" s="197">
        <f t="shared" si="247"/>
        <v>4800</v>
      </c>
      <c r="Y693"/>
      <c r="Z693"/>
      <c r="AA693"/>
      <c r="AB693"/>
      <c r="AC693" s="66"/>
    </row>
    <row r="694" spans="2:29" s="35" customFormat="1">
      <c r="B694" s="38" t="s">
        <v>3995</v>
      </c>
      <c r="C694" s="36"/>
      <c r="D694" s="212" t="s">
        <v>3150</v>
      </c>
      <c r="E694" s="34" t="s">
        <v>579</v>
      </c>
      <c r="F694" s="34"/>
      <c r="G694" s="34" t="s">
        <v>580</v>
      </c>
      <c r="H694" s="34" t="s">
        <v>929</v>
      </c>
      <c r="I694" s="34"/>
      <c r="J694" s="34" t="s">
        <v>388</v>
      </c>
      <c r="K694" s="34" t="s">
        <v>595</v>
      </c>
      <c r="L694" s="34">
        <v>1</v>
      </c>
      <c r="O694" s="34" t="str">
        <f t="shared" si="246"/>
        <v>TRAUMACHOCK</v>
      </c>
      <c r="P694" s="34"/>
      <c r="W694" s="196">
        <f t="shared" ref="W694:W699" si="248">380*60</f>
        <v>22800</v>
      </c>
      <c r="X694" s="197">
        <f t="shared" ref="X694:X699" si="249">+W694*L694</f>
        <v>22800</v>
      </c>
      <c r="Y694"/>
      <c r="Z694"/>
      <c r="AA694"/>
      <c r="AB694"/>
      <c r="AC694" s="66"/>
    </row>
    <row r="695" spans="2:29" s="35" customFormat="1">
      <c r="B695" s="38" t="s">
        <v>3996</v>
      </c>
      <c r="C695" s="36"/>
      <c r="D695" s="212" t="s">
        <v>3151</v>
      </c>
      <c r="E695" s="34" t="s">
        <v>579</v>
      </c>
      <c r="F695" s="34"/>
      <c r="G695" s="34" t="s">
        <v>580</v>
      </c>
      <c r="H695" s="34" t="s">
        <v>929</v>
      </c>
      <c r="I695" s="34"/>
      <c r="J695" s="34" t="s">
        <v>388</v>
      </c>
      <c r="K695" s="34" t="s">
        <v>595</v>
      </c>
      <c r="L695" s="34">
        <v>1</v>
      </c>
      <c r="O695" s="34" t="str">
        <f t="shared" si="246"/>
        <v>TRAUMACHOCK</v>
      </c>
      <c r="P695" s="34"/>
      <c r="W695" s="196">
        <f t="shared" si="248"/>
        <v>22800</v>
      </c>
      <c r="X695" s="197">
        <f t="shared" si="249"/>
        <v>22800</v>
      </c>
      <c r="Y695"/>
      <c r="Z695"/>
      <c r="AA695"/>
      <c r="AB695"/>
      <c r="AC695" s="66"/>
    </row>
    <row r="696" spans="2:29" s="35" customFormat="1">
      <c r="B696" s="38" t="s">
        <v>3997</v>
      </c>
      <c r="C696" s="36"/>
      <c r="D696" s="212" t="s">
        <v>3152</v>
      </c>
      <c r="E696" s="34" t="s">
        <v>579</v>
      </c>
      <c r="F696" s="34"/>
      <c r="G696" s="34" t="s">
        <v>580</v>
      </c>
      <c r="H696" s="34" t="s">
        <v>929</v>
      </c>
      <c r="I696" s="34"/>
      <c r="J696" s="34" t="s">
        <v>388</v>
      </c>
      <c r="K696" s="34" t="s">
        <v>595</v>
      </c>
      <c r="L696" s="34">
        <v>1</v>
      </c>
      <c r="O696" s="34" t="str">
        <f t="shared" si="246"/>
        <v>TRAUMACHOCK</v>
      </c>
      <c r="P696" s="34"/>
      <c r="W696" s="196">
        <f t="shared" si="248"/>
        <v>22800</v>
      </c>
      <c r="X696" s="197">
        <f t="shared" si="249"/>
        <v>22800</v>
      </c>
      <c r="Y696"/>
      <c r="Z696"/>
      <c r="AA696"/>
      <c r="AB696"/>
      <c r="AC696" s="66"/>
    </row>
    <row r="697" spans="2:29" s="35" customFormat="1">
      <c r="B697" s="38" t="s">
        <v>3998</v>
      </c>
      <c r="C697" s="36"/>
      <c r="D697" s="212" t="s">
        <v>3153</v>
      </c>
      <c r="E697" s="34" t="s">
        <v>579</v>
      </c>
      <c r="F697" s="34"/>
      <c r="G697" s="34" t="s">
        <v>580</v>
      </c>
      <c r="H697" s="34" t="s">
        <v>929</v>
      </c>
      <c r="I697" s="34"/>
      <c r="J697" s="34" t="s">
        <v>388</v>
      </c>
      <c r="K697" s="34" t="s">
        <v>595</v>
      </c>
      <c r="L697" s="34">
        <v>1</v>
      </c>
      <c r="O697" s="34" t="str">
        <f t="shared" si="246"/>
        <v>TRAUMACHOCK</v>
      </c>
      <c r="P697" s="34"/>
      <c r="W697" s="196">
        <f t="shared" si="248"/>
        <v>22800</v>
      </c>
      <c r="X697" s="197">
        <f t="shared" si="249"/>
        <v>22800</v>
      </c>
      <c r="Y697"/>
      <c r="Z697"/>
      <c r="AA697"/>
      <c r="AB697"/>
      <c r="AC697" s="66"/>
    </row>
    <row r="698" spans="2:29" s="35" customFormat="1">
      <c r="B698" s="38" t="s">
        <v>3999</v>
      </c>
      <c r="C698" s="36"/>
      <c r="D698" s="212" t="s">
        <v>3154</v>
      </c>
      <c r="E698" s="34" t="s">
        <v>579</v>
      </c>
      <c r="F698" s="34"/>
      <c r="G698" s="34" t="s">
        <v>580</v>
      </c>
      <c r="H698" s="34" t="s">
        <v>929</v>
      </c>
      <c r="I698" s="34"/>
      <c r="J698" s="34" t="s">
        <v>388</v>
      </c>
      <c r="K698" s="34" t="s">
        <v>595</v>
      </c>
      <c r="L698" s="34">
        <v>1</v>
      </c>
      <c r="O698" s="34" t="str">
        <f t="shared" si="246"/>
        <v>TRAUMACHOCK</v>
      </c>
      <c r="P698" s="34"/>
      <c r="W698" s="196">
        <f t="shared" si="248"/>
        <v>22800</v>
      </c>
      <c r="X698" s="197">
        <f t="shared" si="249"/>
        <v>22800</v>
      </c>
      <c r="Y698"/>
      <c r="Z698"/>
      <c r="AA698"/>
      <c r="AB698"/>
      <c r="AC698" s="66"/>
    </row>
    <row r="699" spans="2:29" s="35" customFormat="1">
      <c r="B699" s="38" t="s">
        <v>4000</v>
      </c>
      <c r="C699" s="36"/>
      <c r="D699" s="212" t="s">
        <v>3155</v>
      </c>
      <c r="E699" s="34" t="s">
        <v>579</v>
      </c>
      <c r="F699" s="34"/>
      <c r="G699" s="34" t="s">
        <v>580</v>
      </c>
      <c r="H699" s="34" t="s">
        <v>929</v>
      </c>
      <c r="I699" s="34"/>
      <c r="J699" s="34" t="s">
        <v>388</v>
      </c>
      <c r="K699" s="34" t="s">
        <v>595</v>
      </c>
      <c r="L699" s="34">
        <v>1</v>
      </c>
      <c r="O699" s="34" t="str">
        <f t="shared" si="246"/>
        <v>TRAUMACHOCK</v>
      </c>
      <c r="P699" s="34"/>
      <c r="W699" s="196">
        <f t="shared" si="248"/>
        <v>22800</v>
      </c>
      <c r="X699" s="197">
        <f t="shared" si="249"/>
        <v>22800</v>
      </c>
      <c r="Y699"/>
      <c r="Z699"/>
      <c r="AA699"/>
      <c r="AB699"/>
      <c r="AC699" s="66"/>
    </row>
    <row r="700" spans="2:29" s="35" customFormat="1">
      <c r="B700" s="38" t="s">
        <v>4001</v>
      </c>
      <c r="C700" s="36"/>
      <c r="D700" s="212" t="s">
        <v>3156</v>
      </c>
      <c r="E700" s="107" t="s">
        <v>389</v>
      </c>
      <c r="F700" s="34"/>
      <c r="G700" s="34"/>
      <c r="H700" s="34"/>
      <c r="I700" s="34"/>
      <c r="J700" s="34" t="str">
        <f t="shared" ref="J700:J705" si="250">+J698</f>
        <v>Blanco</v>
      </c>
      <c r="K700" s="34" t="s">
        <v>595</v>
      </c>
      <c r="L700" s="34">
        <v>1</v>
      </c>
      <c r="M700" s="34"/>
      <c r="N700" s="34"/>
      <c r="O700" s="34" t="str">
        <f t="shared" si="246"/>
        <v>TRAUMACHOCK</v>
      </c>
      <c r="P700" s="34"/>
      <c r="W700" s="196">
        <v>3000</v>
      </c>
      <c r="X700" s="197">
        <f t="shared" ref="X700:X708" si="251">+L700*W700</f>
        <v>3000</v>
      </c>
      <c r="Y700"/>
      <c r="Z700"/>
      <c r="AA700"/>
      <c r="AB700"/>
      <c r="AC700" s="66"/>
    </row>
    <row r="701" spans="2:29" s="35" customFormat="1">
      <c r="B701" s="38" t="s">
        <v>4002</v>
      </c>
      <c r="C701" s="36"/>
      <c r="D701" s="212" t="s">
        <v>3157</v>
      </c>
      <c r="E701" s="107" t="s">
        <v>389</v>
      </c>
      <c r="F701" s="34"/>
      <c r="G701" s="34"/>
      <c r="H701" s="34"/>
      <c r="I701" s="34"/>
      <c r="J701" s="34" t="str">
        <f t="shared" si="250"/>
        <v>Blanco</v>
      </c>
      <c r="K701" s="34" t="s">
        <v>595</v>
      </c>
      <c r="L701" s="34">
        <v>1</v>
      </c>
      <c r="M701" s="34"/>
      <c r="N701" s="34"/>
      <c r="O701" s="34" t="str">
        <f t="shared" si="246"/>
        <v>TRAUMACHOCK</v>
      </c>
      <c r="P701" s="34"/>
      <c r="W701" s="196">
        <v>3000</v>
      </c>
      <c r="X701" s="197">
        <f t="shared" si="251"/>
        <v>3000</v>
      </c>
      <c r="Y701"/>
      <c r="Z701"/>
      <c r="AA701"/>
      <c r="AB701"/>
      <c r="AC701" s="66"/>
    </row>
    <row r="702" spans="2:29" s="35" customFormat="1">
      <c r="B702" s="38" t="s">
        <v>4003</v>
      </c>
      <c r="C702" s="36"/>
      <c r="D702" s="212" t="s">
        <v>3158</v>
      </c>
      <c r="E702" s="107" t="s">
        <v>389</v>
      </c>
      <c r="F702" s="34"/>
      <c r="G702" s="34"/>
      <c r="H702" s="34"/>
      <c r="I702" s="34"/>
      <c r="J702" s="34" t="str">
        <f t="shared" si="250"/>
        <v>Blanco</v>
      </c>
      <c r="K702" s="34" t="s">
        <v>595</v>
      </c>
      <c r="L702" s="34">
        <v>1</v>
      </c>
      <c r="M702" s="34"/>
      <c r="N702" s="34"/>
      <c r="O702" s="34" t="str">
        <f t="shared" si="246"/>
        <v>TRAUMACHOCK</v>
      </c>
      <c r="P702" s="34"/>
      <c r="W702" s="196">
        <v>3000</v>
      </c>
      <c r="X702" s="197">
        <f t="shared" si="251"/>
        <v>3000</v>
      </c>
      <c r="Y702"/>
      <c r="Z702"/>
      <c r="AA702"/>
      <c r="AB702"/>
      <c r="AC702" s="66"/>
    </row>
    <row r="703" spans="2:29" s="35" customFormat="1">
      <c r="B703" s="38" t="s">
        <v>4004</v>
      </c>
      <c r="C703" s="36"/>
      <c r="D703" s="212" t="s">
        <v>3159</v>
      </c>
      <c r="E703" s="107" t="s">
        <v>389</v>
      </c>
      <c r="F703" s="34"/>
      <c r="G703" s="34"/>
      <c r="H703" s="34"/>
      <c r="I703" s="34"/>
      <c r="J703" s="34" t="str">
        <f t="shared" si="250"/>
        <v>Blanco</v>
      </c>
      <c r="K703" s="34" t="s">
        <v>595</v>
      </c>
      <c r="L703" s="34">
        <v>1</v>
      </c>
      <c r="M703" s="34"/>
      <c r="N703" s="34"/>
      <c r="O703" s="34" t="str">
        <f t="shared" si="246"/>
        <v>TRAUMACHOCK</v>
      </c>
      <c r="P703" s="34"/>
      <c r="W703" s="196">
        <v>3000</v>
      </c>
      <c r="X703" s="197">
        <f t="shared" si="251"/>
        <v>3000</v>
      </c>
      <c r="Y703"/>
      <c r="Z703"/>
      <c r="AA703"/>
      <c r="AB703"/>
      <c r="AC703" s="66"/>
    </row>
    <row r="704" spans="2:29" s="35" customFormat="1">
      <c r="B704" s="38" t="s">
        <v>4005</v>
      </c>
      <c r="C704" s="36"/>
      <c r="D704" s="212" t="s">
        <v>3160</v>
      </c>
      <c r="E704" s="107" t="s">
        <v>389</v>
      </c>
      <c r="F704" s="34"/>
      <c r="G704" s="34"/>
      <c r="H704" s="34"/>
      <c r="I704" s="34"/>
      <c r="J704" s="34" t="str">
        <f t="shared" si="250"/>
        <v>Blanco</v>
      </c>
      <c r="K704" s="34" t="s">
        <v>595</v>
      </c>
      <c r="L704" s="34">
        <v>1</v>
      </c>
      <c r="M704" s="34"/>
      <c r="N704" s="34"/>
      <c r="O704" s="34" t="str">
        <f t="shared" si="246"/>
        <v>TRAUMACHOCK</v>
      </c>
      <c r="P704" s="34"/>
      <c r="W704" s="196">
        <v>3000</v>
      </c>
      <c r="X704" s="197">
        <f t="shared" si="251"/>
        <v>3000</v>
      </c>
      <c r="Y704"/>
      <c r="Z704"/>
      <c r="AA704"/>
      <c r="AB704"/>
      <c r="AC704" s="66"/>
    </row>
    <row r="705" spans="2:29" s="35" customFormat="1">
      <c r="B705" s="38" t="s">
        <v>4006</v>
      </c>
      <c r="C705" s="36"/>
      <c r="D705" s="212" t="s">
        <v>3161</v>
      </c>
      <c r="E705" s="107" t="s">
        <v>389</v>
      </c>
      <c r="F705" s="34"/>
      <c r="G705" s="34"/>
      <c r="H705" s="34"/>
      <c r="I705" s="34"/>
      <c r="J705" s="34" t="str">
        <f t="shared" si="250"/>
        <v>Blanco</v>
      </c>
      <c r="K705" s="34" t="s">
        <v>595</v>
      </c>
      <c r="L705" s="34">
        <v>1</v>
      </c>
      <c r="M705" s="34"/>
      <c r="N705" s="34"/>
      <c r="O705" s="34" t="str">
        <f t="shared" si="246"/>
        <v>TRAUMACHOCK</v>
      </c>
      <c r="P705" s="34"/>
      <c r="W705" s="196">
        <v>3000</v>
      </c>
      <c r="X705" s="197">
        <f t="shared" si="251"/>
        <v>3000</v>
      </c>
      <c r="Y705"/>
      <c r="Z705"/>
      <c r="AA705"/>
      <c r="AB705"/>
      <c r="AC705" s="66"/>
    </row>
    <row r="706" spans="2:29" s="35" customFormat="1">
      <c r="B706" s="38" t="s">
        <v>4007</v>
      </c>
      <c r="C706" s="36"/>
      <c r="D706" s="212" t="s">
        <v>3162</v>
      </c>
      <c r="E706" s="34" t="s">
        <v>2053</v>
      </c>
      <c r="F706" s="34"/>
      <c r="G706" s="34"/>
      <c r="H706" s="34"/>
      <c r="I706" s="34"/>
      <c r="J706" s="34" t="str">
        <f>+J679</f>
        <v>Gris</v>
      </c>
      <c r="K706" s="34" t="s">
        <v>595</v>
      </c>
      <c r="L706" s="34">
        <v>1</v>
      </c>
      <c r="M706" s="34"/>
      <c r="N706" s="34"/>
      <c r="O706" s="34" t="str">
        <f t="shared" si="246"/>
        <v>TRAUMACHOCK</v>
      </c>
      <c r="P706" s="34"/>
      <c r="W706" s="196">
        <v>3000</v>
      </c>
      <c r="X706" s="197">
        <f t="shared" si="251"/>
        <v>3000</v>
      </c>
      <c r="Y706"/>
      <c r="Z706"/>
      <c r="AA706"/>
      <c r="AB706"/>
      <c r="AC706" s="66"/>
    </row>
    <row r="707" spans="2:29" s="35" customFormat="1">
      <c r="B707" s="38" t="s">
        <v>4008</v>
      </c>
      <c r="C707" s="36"/>
      <c r="D707" s="212" t="s">
        <v>3163</v>
      </c>
      <c r="E707" s="34" t="s">
        <v>1473</v>
      </c>
      <c r="F707" s="34"/>
      <c r="G707" s="34"/>
      <c r="H707" s="34"/>
      <c r="I707" s="34"/>
      <c r="J707" s="34" t="str">
        <f>+J705</f>
        <v>Blanco</v>
      </c>
      <c r="K707" s="34" t="s">
        <v>595</v>
      </c>
      <c r="L707" s="34">
        <v>1</v>
      </c>
      <c r="M707" s="34"/>
      <c r="N707" s="34"/>
      <c r="O707" s="57" t="str">
        <f t="shared" si="244"/>
        <v>TRAUMACHOCK</v>
      </c>
      <c r="P707" s="34"/>
      <c r="W707" s="196">
        <v>12000</v>
      </c>
      <c r="X707" s="197">
        <f t="shared" si="251"/>
        <v>12000</v>
      </c>
      <c r="Y707"/>
      <c r="Z707"/>
      <c r="AA707"/>
      <c r="AB707"/>
      <c r="AC707" s="66"/>
    </row>
    <row r="708" spans="2:29" s="35" customFormat="1">
      <c r="B708" s="38" t="s">
        <v>4009</v>
      </c>
      <c r="C708" s="36"/>
      <c r="D708" s="212" t="s">
        <v>3164</v>
      </c>
      <c r="E708" s="34" t="s">
        <v>1473</v>
      </c>
      <c r="F708" s="34"/>
      <c r="G708" s="34"/>
      <c r="H708" s="34"/>
      <c r="I708" s="34"/>
      <c r="J708" s="34" t="str">
        <f>+J706</f>
        <v>Gris</v>
      </c>
      <c r="K708" s="34" t="s">
        <v>595</v>
      </c>
      <c r="L708" s="34">
        <v>1</v>
      </c>
      <c r="M708" s="34"/>
      <c r="N708" s="34"/>
      <c r="O708" s="57" t="str">
        <f t="shared" si="244"/>
        <v>TRAUMACHOCK</v>
      </c>
      <c r="P708" s="34"/>
      <c r="W708" s="196">
        <v>12000</v>
      </c>
      <c r="X708" s="197">
        <f t="shared" si="251"/>
        <v>12000</v>
      </c>
      <c r="Y708"/>
      <c r="Z708"/>
      <c r="AA708"/>
      <c r="AB708"/>
      <c r="AC708" s="66"/>
    </row>
    <row r="709" spans="2:29" s="35" customFormat="1">
      <c r="B709" s="38" t="s">
        <v>4010</v>
      </c>
      <c r="C709" s="36"/>
      <c r="D709" s="212" t="s">
        <v>3165</v>
      </c>
      <c r="E709" s="34" t="s">
        <v>660</v>
      </c>
      <c r="F709" s="34"/>
      <c r="G709" s="34"/>
      <c r="H709" s="34"/>
      <c r="I709" s="34"/>
      <c r="J709" s="34" t="s">
        <v>607</v>
      </c>
      <c r="K709" s="34" t="s">
        <v>595</v>
      </c>
      <c r="L709" s="34">
        <v>1</v>
      </c>
      <c r="O709" s="34" t="str">
        <f t="shared" si="246"/>
        <v>TRAUMACHOCK</v>
      </c>
      <c r="P709" s="34"/>
      <c r="W709" s="196">
        <v>4800</v>
      </c>
      <c r="X709" s="197">
        <f t="shared" ref="X709:X710" si="252">+W709*L709</f>
        <v>4800</v>
      </c>
      <c r="Y709"/>
      <c r="Z709"/>
      <c r="AA709"/>
      <c r="AB709"/>
      <c r="AC709" s="66"/>
    </row>
    <row r="710" spans="2:29" s="35" customFormat="1">
      <c r="B710" s="38" t="s">
        <v>4011</v>
      </c>
      <c r="C710" s="36"/>
      <c r="D710" s="212" t="s">
        <v>3166</v>
      </c>
      <c r="E710" s="34" t="s">
        <v>660</v>
      </c>
      <c r="F710" s="34"/>
      <c r="G710" s="34"/>
      <c r="H710" s="34"/>
      <c r="I710" s="34"/>
      <c r="J710" s="34" t="s">
        <v>607</v>
      </c>
      <c r="K710" s="34" t="s">
        <v>595</v>
      </c>
      <c r="L710" s="34">
        <v>1</v>
      </c>
      <c r="O710" s="34" t="str">
        <f t="shared" si="246"/>
        <v>TRAUMACHOCK</v>
      </c>
      <c r="P710" s="34"/>
      <c r="W710" s="196">
        <v>4800</v>
      </c>
      <c r="X710" s="197">
        <f t="shared" si="252"/>
        <v>4800</v>
      </c>
      <c r="Y710"/>
      <c r="Z710"/>
      <c r="AA710"/>
      <c r="AB710"/>
      <c r="AC710" s="66"/>
    </row>
    <row r="711" spans="2:29" s="35" customFormat="1">
      <c r="B711" s="38" t="s">
        <v>4012</v>
      </c>
      <c r="C711" s="36"/>
      <c r="D711" s="212" t="s">
        <v>3167</v>
      </c>
      <c r="E711" s="34" t="s">
        <v>579</v>
      </c>
      <c r="F711" s="34"/>
      <c r="G711" s="34" t="s">
        <v>580</v>
      </c>
      <c r="H711" s="34" t="s">
        <v>929</v>
      </c>
      <c r="I711" s="34"/>
      <c r="J711" s="34" t="s">
        <v>388</v>
      </c>
      <c r="K711" s="34" t="s">
        <v>595</v>
      </c>
      <c r="L711" s="34">
        <v>1</v>
      </c>
      <c r="O711" s="34" t="str">
        <f t="shared" si="246"/>
        <v>TRAUMACHOCK</v>
      </c>
      <c r="P711" s="34"/>
      <c r="W711" s="196">
        <f>380*60</f>
        <v>22800</v>
      </c>
      <c r="X711" s="197">
        <f>+W711*L711</f>
        <v>22800</v>
      </c>
      <c r="Y711"/>
      <c r="Z711"/>
      <c r="AA711"/>
      <c r="AB711"/>
      <c r="AC711" s="66"/>
    </row>
    <row r="712" spans="2:29" s="35" customFormat="1">
      <c r="B712" s="38" t="s">
        <v>4013</v>
      </c>
      <c r="C712" s="36"/>
      <c r="D712" s="212" t="s">
        <v>3168</v>
      </c>
      <c r="E712" s="34" t="s">
        <v>579</v>
      </c>
      <c r="F712" s="34"/>
      <c r="G712" s="34" t="s">
        <v>580</v>
      </c>
      <c r="H712" s="34" t="s">
        <v>929</v>
      </c>
      <c r="I712" s="34"/>
      <c r="J712" s="34" t="s">
        <v>388</v>
      </c>
      <c r="K712" s="34" t="s">
        <v>595</v>
      </c>
      <c r="L712" s="34">
        <v>1</v>
      </c>
      <c r="O712" s="34" t="str">
        <f t="shared" si="246"/>
        <v>TRAUMACHOCK</v>
      </c>
      <c r="P712" s="34"/>
      <c r="W712" s="196">
        <f>380*60</f>
        <v>22800</v>
      </c>
      <c r="X712" s="197">
        <f>+W712*L712</f>
        <v>22800</v>
      </c>
      <c r="Y712"/>
      <c r="Z712"/>
      <c r="AA712"/>
      <c r="AB712"/>
      <c r="AC712" s="66"/>
    </row>
    <row r="713" spans="2:29" s="35" customFormat="1">
      <c r="B713" s="38" t="s">
        <v>4014</v>
      </c>
      <c r="C713" s="36"/>
      <c r="D713" s="212" t="s">
        <v>3169</v>
      </c>
      <c r="E713" s="107" t="s">
        <v>389</v>
      </c>
      <c r="F713" s="34"/>
      <c r="G713" s="34"/>
      <c r="H713" s="34"/>
      <c r="I713" s="34"/>
      <c r="J713" s="34" t="str">
        <f>+J711</f>
        <v>Blanco</v>
      </c>
      <c r="K713" s="34" t="s">
        <v>595</v>
      </c>
      <c r="L713" s="34">
        <v>1</v>
      </c>
      <c r="M713" s="34"/>
      <c r="N713" s="34"/>
      <c r="O713" s="34" t="str">
        <f t="shared" si="246"/>
        <v>TRAUMACHOCK</v>
      </c>
      <c r="P713" s="34"/>
      <c r="W713" s="196">
        <v>3000</v>
      </c>
      <c r="X713" s="197">
        <f t="shared" ref="X713:X714" si="253">+L713*W713</f>
        <v>3000</v>
      </c>
      <c r="Y713"/>
      <c r="Z713"/>
      <c r="AA713"/>
      <c r="AB713"/>
      <c r="AC713" s="66"/>
    </row>
    <row r="714" spans="2:29" s="35" customFormat="1">
      <c r="B714" s="38" t="s">
        <v>4015</v>
      </c>
      <c r="C714" s="36"/>
      <c r="D714" s="212" t="s">
        <v>3170</v>
      </c>
      <c r="E714" s="107" t="s">
        <v>389</v>
      </c>
      <c r="F714" s="34"/>
      <c r="G714" s="34"/>
      <c r="H714" s="34"/>
      <c r="I714" s="34"/>
      <c r="J714" s="34" t="str">
        <f>+J712</f>
        <v>Blanco</v>
      </c>
      <c r="K714" s="34" t="s">
        <v>595</v>
      </c>
      <c r="L714" s="34">
        <v>1</v>
      </c>
      <c r="M714" s="34"/>
      <c r="N714" s="34"/>
      <c r="O714" s="34" t="str">
        <f t="shared" si="246"/>
        <v>TRAUMACHOCK</v>
      </c>
      <c r="P714" s="34"/>
      <c r="W714" s="196">
        <v>3000</v>
      </c>
      <c r="X714" s="197">
        <f t="shared" si="253"/>
        <v>3000</v>
      </c>
      <c r="Y714"/>
      <c r="Z714"/>
      <c r="AA714"/>
      <c r="AB714"/>
      <c r="AC714" s="66"/>
    </row>
    <row r="715" spans="2:29" s="35" customFormat="1">
      <c r="B715" s="38" t="s">
        <v>4016</v>
      </c>
      <c r="C715" s="36"/>
      <c r="D715" s="212" t="s">
        <v>3171</v>
      </c>
      <c r="E715" s="57" t="s">
        <v>453</v>
      </c>
      <c r="F715" s="57"/>
      <c r="G715" s="57" t="s">
        <v>494</v>
      </c>
      <c r="H715" s="57"/>
      <c r="I715" s="57"/>
      <c r="J715" s="57" t="s">
        <v>562</v>
      </c>
      <c r="K715" s="34" t="s">
        <v>595</v>
      </c>
      <c r="L715" s="57">
        <v>1</v>
      </c>
      <c r="M715" s="54"/>
      <c r="N715" s="54"/>
      <c r="O715" s="57" t="s">
        <v>916</v>
      </c>
      <c r="P715" s="57"/>
      <c r="W715" s="196">
        <v>14600</v>
      </c>
      <c r="X715" s="197">
        <f>+W715*L715</f>
        <v>14600</v>
      </c>
      <c r="Y715"/>
      <c r="Z715"/>
      <c r="AA715"/>
      <c r="AB715"/>
      <c r="AC715" s="66"/>
    </row>
    <row r="716" spans="2:29" s="35" customFormat="1">
      <c r="B716" s="38" t="s">
        <v>4017</v>
      </c>
      <c r="C716" s="36"/>
      <c r="D716" s="212" t="s">
        <v>3172</v>
      </c>
      <c r="E716" s="57" t="s">
        <v>453</v>
      </c>
      <c r="F716" s="57"/>
      <c r="G716" s="57" t="s">
        <v>494</v>
      </c>
      <c r="H716" s="57"/>
      <c r="I716" s="57"/>
      <c r="J716" s="57" t="s">
        <v>562</v>
      </c>
      <c r="K716" s="34" t="s">
        <v>595</v>
      </c>
      <c r="L716" s="57">
        <v>1</v>
      </c>
      <c r="M716" s="54"/>
      <c r="N716" s="54"/>
      <c r="O716" s="57" t="s">
        <v>916</v>
      </c>
      <c r="P716" s="57"/>
      <c r="W716" s="196">
        <v>14600</v>
      </c>
      <c r="X716" s="197">
        <f>+W716*L716</f>
        <v>14600</v>
      </c>
      <c r="Y716"/>
      <c r="Z716"/>
      <c r="AA716"/>
      <c r="AB716"/>
      <c r="AC716" s="66"/>
    </row>
    <row r="717" spans="2:29" s="35" customFormat="1">
      <c r="B717" s="38" t="s">
        <v>4018</v>
      </c>
      <c r="C717" s="36"/>
      <c r="D717" s="212" t="s">
        <v>3173</v>
      </c>
      <c r="E717" s="34" t="s">
        <v>660</v>
      </c>
      <c r="F717" s="34"/>
      <c r="G717" s="34"/>
      <c r="H717" s="34"/>
      <c r="I717" s="34"/>
      <c r="J717" s="34" t="s">
        <v>607</v>
      </c>
      <c r="K717" s="34" t="s">
        <v>595</v>
      </c>
      <c r="L717" s="34">
        <v>1</v>
      </c>
      <c r="O717" s="34" t="str">
        <f t="shared" si="246"/>
        <v>TRAUMACHOCK</v>
      </c>
      <c r="P717" s="34"/>
      <c r="W717" s="196">
        <v>4800</v>
      </c>
      <c r="X717" s="197">
        <f t="shared" ref="X717:X718" si="254">+W717*L717</f>
        <v>4800</v>
      </c>
      <c r="Y717"/>
      <c r="Z717"/>
      <c r="AA717"/>
      <c r="AB717"/>
      <c r="AC717" s="66"/>
    </row>
    <row r="718" spans="2:29" s="35" customFormat="1">
      <c r="B718" s="38" t="s">
        <v>4019</v>
      </c>
      <c r="C718" s="36"/>
      <c r="D718" s="212" t="s">
        <v>3174</v>
      </c>
      <c r="E718" s="34" t="str">
        <f>+E728</f>
        <v>Jgo Mueble de 3 personas</v>
      </c>
      <c r="F718" s="34"/>
      <c r="G718" s="34"/>
      <c r="H718" s="34"/>
      <c r="I718" s="34"/>
      <c r="J718" s="34" t="s">
        <v>1837</v>
      </c>
      <c r="K718" s="34" t="s">
        <v>595</v>
      </c>
      <c r="L718" s="34">
        <v>1</v>
      </c>
      <c r="O718" s="34" t="str">
        <f>+O753</f>
        <v>ENTREGA DE RESULTADOS</v>
      </c>
      <c r="P718" s="34"/>
      <c r="W718" s="196">
        <v>4800</v>
      </c>
      <c r="X718" s="197">
        <f t="shared" si="254"/>
        <v>4800</v>
      </c>
      <c r="Y718"/>
      <c r="Z718"/>
      <c r="AA718"/>
      <c r="AB718"/>
      <c r="AC718" s="66"/>
    </row>
    <row r="719" spans="2:29" s="35" customFormat="1">
      <c r="B719" s="38" t="s">
        <v>4020</v>
      </c>
      <c r="C719" s="36"/>
      <c r="D719" s="212" t="s">
        <v>3175</v>
      </c>
      <c r="E719" s="34" t="str">
        <f>+E718</f>
        <v>Jgo Mueble de 3 personas</v>
      </c>
      <c r="F719" s="34"/>
      <c r="G719" s="34"/>
      <c r="H719" s="34"/>
      <c r="I719" s="34"/>
      <c r="J719" s="34" t="s">
        <v>1837</v>
      </c>
      <c r="K719" s="34" t="s">
        <v>595</v>
      </c>
      <c r="L719" s="34">
        <v>1</v>
      </c>
      <c r="M719" s="34"/>
      <c r="N719" s="34"/>
      <c r="O719" s="34" t="str">
        <f>+O754</f>
        <v>ENTREGA DE RESULTADOS</v>
      </c>
      <c r="P719" s="34"/>
      <c r="W719" s="196">
        <v>4800</v>
      </c>
      <c r="X719" s="197">
        <f t="shared" ref="X719:X721" si="255">+L719*W719</f>
        <v>4800</v>
      </c>
      <c r="Y719"/>
      <c r="Z719"/>
      <c r="AA719"/>
      <c r="AB719"/>
      <c r="AC719" s="66"/>
    </row>
    <row r="720" spans="2:29" s="35" customFormat="1">
      <c r="B720" s="38" t="s">
        <v>4021</v>
      </c>
      <c r="C720" s="36"/>
      <c r="D720" s="212" t="s">
        <v>3176</v>
      </c>
      <c r="E720" s="34" t="str">
        <f>+E718</f>
        <v>Jgo Mueble de 3 personas</v>
      </c>
      <c r="F720" s="34"/>
      <c r="G720" s="34"/>
      <c r="H720" s="34"/>
      <c r="I720" s="34"/>
      <c r="J720" s="34" t="s">
        <v>1837</v>
      </c>
      <c r="K720" s="34" t="s">
        <v>595</v>
      </c>
      <c r="L720" s="34">
        <v>1</v>
      </c>
      <c r="M720" s="34"/>
      <c r="N720" s="34"/>
      <c r="O720" s="34" t="str">
        <f t="shared" si="246"/>
        <v>ENTREGA DE RESULTADOS</v>
      </c>
      <c r="P720" s="34"/>
      <c r="W720" s="196">
        <v>4800</v>
      </c>
      <c r="X720" s="197">
        <f t="shared" si="255"/>
        <v>4800</v>
      </c>
      <c r="Y720"/>
      <c r="Z720"/>
      <c r="AA720"/>
      <c r="AB720"/>
      <c r="AC720" s="66"/>
    </row>
    <row r="721" spans="2:29" s="35" customFormat="1">
      <c r="B721" s="38" t="s">
        <v>4022</v>
      </c>
      <c r="C721" s="36"/>
      <c r="D721" s="212" t="s">
        <v>3177</v>
      </c>
      <c r="E721" s="34" t="str">
        <f>+E718</f>
        <v>Jgo Mueble de 3 personas</v>
      </c>
      <c r="F721" s="34"/>
      <c r="H721" s="34"/>
      <c r="I721" s="34"/>
      <c r="J721" s="34" t="s">
        <v>1837</v>
      </c>
      <c r="K721" s="34" t="s">
        <v>595</v>
      </c>
      <c r="L721" s="34">
        <v>1</v>
      </c>
      <c r="M721" s="34"/>
      <c r="N721" s="34"/>
      <c r="O721" s="34" t="str">
        <f t="shared" si="246"/>
        <v>ENTREGA DE RESULTADOS</v>
      </c>
      <c r="P721" s="34"/>
      <c r="W721" s="196">
        <v>4800</v>
      </c>
      <c r="X721" s="197">
        <f t="shared" si="255"/>
        <v>4800</v>
      </c>
      <c r="Y721"/>
      <c r="Z721"/>
      <c r="AA721"/>
      <c r="AB721"/>
      <c r="AC721" s="66"/>
    </row>
    <row r="722" spans="2:29" s="35" customFormat="1">
      <c r="B722" s="38" t="s">
        <v>4023</v>
      </c>
      <c r="C722" s="36"/>
      <c r="D722" s="212" t="s">
        <v>3178</v>
      </c>
      <c r="E722" s="34" t="str">
        <f>+E720</f>
        <v>Jgo Mueble de 3 personas</v>
      </c>
      <c r="F722" s="34"/>
      <c r="G722" s="34"/>
      <c r="H722" s="34"/>
      <c r="I722" s="34"/>
      <c r="J722" s="34" t="s">
        <v>1837</v>
      </c>
      <c r="K722" s="34" t="s">
        <v>595</v>
      </c>
      <c r="L722" s="34">
        <v>1</v>
      </c>
      <c r="M722" s="34"/>
      <c r="N722" s="34"/>
      <c r="O722" s="34" t="str">
        <f t="shared" si="246"/>
        <v>ENTREGA DE RESULTADOS</v>
      </c>
      <c r="P722" s="34"/>
      <c r="W722" s="196">
        <v>4800</v>
      </c>
      <c r="X722" s="197">
        <f t="shared" ref="X722" si="256">+L722*W722</f>
        <v>4800</v>
      </c>
      <c r="Y722"/>
      <c r="Z722"/>
      <c r="AA722"/>
      <c r="AB722"/>
      <c r="AC722" s="66"/>
    </row>
    <row r="723" spans="2:29" s="35" customFormat="1">
      <c r="B723" s="38" t="s">
        <v>4024</v>
      </c>
      <c r="C723" s="36"/>
      <c r="D723" s="212" t="s">
        <v>3179</v>
      </c>
      <c r="E723" s="34" t="str">
        <f>+E722</f>
        <v>Jgo Mueble de 3 personas</v>
      </c>
      <c r="F723" s="34"/>
      <c r="G723" s="34"/>
      <c r="H723" s="34"/>
      <c r="I723" s="34"/>
      <c r="J723" s="34" t="s">
        <v>1837</v>
      </c>
      <c r="K723" s="34" t="s">
        <v>595</v>
      </c>
      <c r="L723" s="34">
        <v>1</v>
      </c>
      <c r="O723" s="34" t="str">
        <f t="shared" si="246"/>
        <v>ENTREGA DE RESULTADOS</v>
      </c>
      <c r="P723" s="34"/>
      <c r="W723" s="196">
        <v>4800</v>
      </c>
      <c r="X723" s="197">
        <f>+W723*L723</f>
        <v>4800</v>
      </c>
      <c r="Y723"/>
      <c r="Z723"/>
      <c r="AA723"/>
      <c r="AB723"/>
      <c r="AC723" s="66"/>
    </row>
    <row r="724" spans="2:29" s="35" customFormat="1">
      <c r="B724" s="38" t="s">
        <v>4025</v>
      </c>
      <c r="C724" s="36"/>
      <c r="D724" s="212" t="s">
        <v>3180</v>
      </c>
      <c r="E724" s="34" t="str">
        <f>+E722</f>
        <v>Jgo Mueble de 3 personas</v>
      </c>
      <c r="F724" s="34"/>
      <c r="G724" s="34"/>
      <c r="H724" s="34"/>
      <c r="I724" s="34"/>
      <c r="J724" s="34" t="s">
        <v>1837</v>
      </c>
      <c r="K724" s="34" t="s">
        <v>595</v>
      </c>
      <c r="L724" s="34">
        <v>1</v>
      </c>
      <c r="O724" s="34" t="str">
        <f t="shared" si="246"/>
        <v>ENTREGA DE RESULTADOS</v>
      </c>
      <c r="P724" s="34"/>
      <c r="W724" s="196">
        <v>4800</v>
      </c>
      <c r="X724" s="197">
        <f>+W724*L724</f>
        <v>4800</v>
      </c>
      <c r="Y724"/>
      <c r="Z724"/>
      <c r="AA724"/>
      <c r="AB724"/>
      <c r="AC724" s="66"/>
    </row>
    <row r="725" spans="2:29" s="35" customFormat="1">
      <c r="B725" s="38" t="s">
        <v>4026</v>
      </c>
      <c r="C725" s="36"/>
      <c r="D725" s="212" t="s">
        <v>3181</v>
      </c>
      <c r="E725" s="34" t="str">
        <f>+E722</f>
        <v>Jgo Mueble de 3 personas</v>
      </c>
      <c r="F725" s="34"/>
      <c r="G725" s="34"/>
      <c r="H725" s="34"/>
      <c r="I725" s="34"/>
      <c r="J725" s="34" t="s">
        <v>1837</v>
      </c>
      <c r="K725" s="34" t="s">
        <v>595</v>
      </c>
      <c r="L725" s="34">
        <v>1</v>
      </c>
      <c r="M725" s="34"/>
      <c r="N725" s="34"/>
      <c r="O725" s="34" t="str">
        <f t="shared" si="246"/>
        <v>ENTREGA DE RESULTADOS</v>
      </c>
      <c r="P725" s="34"/>
      <c r="W725" s="196">
        <v>4800</v>
      </c>
      <c r="X725" s="197">
        <f t="shared" ref="X725:X727" si="257">+L725*W725</f>
        <v>4800</v>
      </c>
      <c r="Y725"/>
      <c r="Z725"/>
      <c r="AA725"/>
      <c r="AB725"/>
      <c r="AC725" s="66"/>
    </row>
    <row r="726" spans="2:29" s="35" customFormat="1">
      <c r="B726" s="38" t="s">
        <v>4027</v>
      </c>
      <c r="C726" s="36"/>
      <c r="D726" s="212" t="s">
        <v>3182</v>
      </c>
      <c r="E726" s="34" t="str">
        <f>+E724</f>
        <v>Jgo Mueble de 3 personas</v>
      </c>
      <c r="F726" s="34"/>
      <c r="G726" s="34"/>
      <c r="H726" s="34"/>
      <c r="I726" s="34"/>
      <c r="J726" s="34" t="s">
        <v>1837</v>
      </c>
      <c r="K726" s="34" t="s">
        <v>595</v>
      </c>
      <c r="L726" s="34">
        <v>1</v>
      </c>
      <c r="M726" s="34"/>
      <c r="N726" s="34"/>
      <c r="O726" s="34" t="str">
        <f t="shared" si="246"/>
        <v>ENTREGA DE RESULTADOS</v>
      </c>
      <c r="P726" s="34"/>
      <c r="W726" s="196">
        <v>4800</v>
      </c>
      <c r="X726" s="197">
        <f t="shared" si="257"/>
        <v>4800</v>
      </c>
      <c r="Y726"/>
      <c r="Z726"/>
      <c r="AA726"/>
      <c r="AB726"/>
      <c r="AC726" s="66"/>
    </row>
    <row r="727" spans="2:29" s="35" customFormat="1">
      <c r="B727" s="38" t="s">
        <v>4028</v>
      </c>
      <c r="C727" s="36"/>
      <c r="D727" s="212" t="s">
        <v>3183</v>
      </c>
      <c r="E727" s="34" t="str">
        <f>+E724</f>
        <v>Jgo Mueble de 3 personas</v>
      </c>
      <c r="F727" s="34"/>
      <c r="G727" s="34"/>
      <c r="H727" s="34"/>
      <c r="I727" s="34"/>
      <c r="J727" s="34" t="s">
        <v>1837</v>
      </c>
      <c r="K727" s="34" t="s">
        <v>595</v>
      </c>
      <c r="L727" s="34">
        <v>1</v>
      </c>
      <c r="M727" s="34"/>
      <c r="N727" s="34"/>
      <c r="O727" s="34" t="str">
        <f t="shared" si="246"/>
        <v>ENTREGA DE RESULTADOS</v>
      </c>
      <c r="P727" s="34"/>
      <c r="W727" s="196">
        <v>4800</v>
      </c>
      <c r="X727" s="197">
        <f t="shared" si="257"/>
        <v>4800</v>
      </c>
      <c r="Y727"/>
      <c r="Z727"/>
      <c r="AA727"/>
      <c r="AB727"/>
      <c r="AC727" s="66"/>
    </row>
    <row r="728" spans="2:29" s="35" customFormat="1">
      <c r="B728" s="38" t="s">
        <v>4029</v>
      </c>
      <c r="C728" s="36"/>
      <c r="D728" s="212" t="s">
        <v>3184</v>
      </c>
      <c r="E728" s="34" t="str">
        <f>+E794</f>
        <v>Jgo Mueble de 3 personas</v>
      </c>
      <c r="F728" s="34"/>
      <c r="G728" s="34"/>
      <c r="H728" s="34"/>
      <c r="I728" s="34"/>
      <c r="J728" s="34" t="s">
        <v>1837</v>
      </c>
      <c r="K728" s="34" t="s">
        <v>595</v>
      </c>
      <c r="L728" s="34">
        <v>1</v>
      </c>
      <c r="M728" s="34"/>
      <c r="N728" s="34"/>
      <c r="O728" s="34" t="str">
        <f t="shared" si="246"/>
        <v>ENTREGA DE RESULTADOS</v>
      </c>
      <c r="P728" s="34"/>
      <c r="W728" s="196">
        <v>4800</v>
      </c>
      <c r="X728" s="197">
        <f>+L728*W728</f>
        <v>4800</v>
      </c>
      <c r="Y728"/>
      <c r="Z728"/>
      <c r="AA728"/>
      <c r="AB728"/>
      <c r="AC728" s="66"/>
    </row>
    <row r="729" spans="2:29" s="35" customFormat="1">
      <c r="B729" s="38" t="s">
        <v>4030</v>
      </c>
      <c r="C729" s="36"/>
      <c r="D729" s="212" t="s">
        <v>3185</v>
      </c>
      <c r="E729" s="34" t="str">
        <f>+E728</f>
        <v>Jgo Mueble de 3 personas</v>
      </c>
      <c r="F729" s="34"/>
      <c r="G729" s="34"/>
      <c r="H729" s="34"/>
      <c r="I729" s="34"/>
      <c r="J729" s="34" t="s">
        <v>1837</v>
      </c>
      <c r="K729" s="34" t="s">
        <v>595</v>
      </c>
      <c r="L729" s="34">
        <v>1</v>
      </c>
      <c r="M729" s="34"/>
      <c r="N729" s="34"/>
      <c r="O729" s="34" t="str">
        <f t="shared" si="246"/>
        <v>ENTREGA DE RESULTADOS</v>
      </c>
      <c r="P729" s="34"/>
      <c r="W729" s="196">
        <v>4800</v>
      </c>
      <c r="X729" s="197">
        <f>+L729*W729</f>
        <v>4800</v>
      </c>
      <c r="Y729"/>
      <c r="Z729"/>
      <c r="AA729"/>
      <c r="AB729"/>
      <c r="AC729" s="66"/>
    </row>
    <row r="730" spans="2:29" s="35" customFormat="1">
      <c r="B730" s="38" t="s">
        <v>4031</v>
      </c>
      <c r="C730" s="36"/>
      <c r="D730" s="212" t="s">
        <v>3186</v>
      </c>
      <c r="E730" s="34" t="str">
        <f>+E728</f>
        <v>Jgo Mueble de 3 personas</v>
      </c>
      <c r="J730" s="34" t="s">
        <v>1837</v>
      </c>
      <c r="K730" s="34" t="s">
        <v>595</v>
      </c>
      <c r="L730" s="34">
        <v>1</v>
      </c>
      <c r="O730" s="34" t="str">
        <f t="shared" si="246"/>
        <v>ENTREGA DE RESULTADOS</v>
      </c>
      <c r="P730" s="34"/>
      <c r="W730" s="196">
        <v>4800</v>
      </c>
      <c r="X730" s="197">
        <f t="shared" ref="X730:X735" si="258">+L749*W730</f>
        <v>4800</v>
      </c>
      <c r="Y730"/>
      <c r="Z730"/>
      <c r="AA730"/>
      <c r="AB730"/>
      <c r="AC730" s="66"/>
    </row>
    <row r="731" spans="2:29" s="35" customFormat="1">
      <c r="B731" s="38" t="s">
        <v>4032</v>
      </c>
      <c r="C731" s="36"/>
      <c r="D731" s="212" t="s">
        <v>3187</v>
      </c>
      <c r="E731" s="34" t="str">
        <f>+E728</f>
        <v>Jgo Mueble de 3 personas</v>
      </c>
      <c r="J731" s="34" t="s">
        <v>1837</v>
      </c>
      <c r="K731" s="34" t="s">
        <v>595</v>
      </c>
      <c r="L731" s="34">
        <v>1</v>
      </c>
      <c r="O731" s="34" t="str">
        <f t="shared" si="246"/>
        <v>ENTREGA DE RESULTADOS</v>
      </c>
      <c r="P731" s="34"/>
      <c r="W731" s="196">
        <v>4800</v>
      </c>
      <c r="X731" s="197">
        <f t="shared" si="258"/>
        <v>4800</v>
      </c>
      <c r="Y731"/>
      <c r="Z731"/>
      <c r="AA731"/>
      <c r="AB731"/>
      <c r="AC731" s="66"/>
    </row>
    <row r="732" spans="2:29" s="35" customFormat="1">
      <c r="B732" s="38" t="s">
        <v>4033</v>
      </c>
      <c r="C732" s="36"/>
      <c r="D732" s="212" t="s">
        <v>3188</v>
      </c>
      <c r="E732" s="34" t="str">
        <f>+E730</f>
        <v>Jgo Mueble de 3 personas</v>
      </c>
      <c r="J732" s="34" t="s">
        <v>1837</v>
      </c>
      <c r="K732" s="34" t="s">
        <v>595</v>
      </c>
      <c r="L732" s="34">
        <v>1</v>
      </c>
      <c r="O732" s="34" t="str">
        <f t="shared" si="246"/>
        <v>ENTREGA DE RESULTADOS</v>
      </c>
      <c r="P732" s="34"/>
      <c r="W732" s="196">
        <v>4800</v>
      </c>
      <c r="X732" s="197">
        <f t="shared" si="258"/>
        <v>4800</v>
      </c>
      <c r="Y732"/>
      <c r="Z732"/>
      <c r="AA732"/>
      <c r="AB732"/>
      <c r="AC732" s="66"/>
    </row>
    <row r="733" spans="2:29" s="35" customFormat="1">
      <c r="B733" s="38" t="s">
        <v>4034</v>
      </c>
      <c r="C733" s="36"/>
      <c r="D733" s="212" t="s">
        <v>3189</v>
      </c>
      <c r="E733" s="34" t="str">
        <f>+E732</f>
        <v>Jgo Mueble de 3 personas</v>
      </c>
      <c r="F733" s="34"/>
      <c r="G733" s="34"/>
      <c r="H733" s="34"/>
      <c r="I733" s="34"/>
      <c r="J733" s="34" t="s">
        <v>1837</v>
      </c>
      <c r="K733" s="34" t="s">
        <v>595</v>
      </c>
      <c r="L733" s="34">
        <v>1</v>
      </c>
      <c r="M733" s="34"/>
      <c r="N733" s="34"/>
      <c r="O733" s="34" t="str">
        <f t="shared" si="246"/>
        <v>ENTREGA DE RESULTADOS</v>
      </c>
      <c r="P733" s="34"/>
      <c r="W733" s="196">
        <v>4800</v>
      </c>
      <c r="X733" s="197">
        <f t="shared" si="258"/>
        <v>4800</v>
      </c>
      <c r="Y733"/>
      <c r="Z733"/>
      <c r="AA733"/>
      <c r="AB733"/>
      <c r="AC733" s="66"/>
    </row>
    <row r="734" spans="2:29" s="35" customFormat="1">
      <c r="B734" s="38" t="s">
        <v>4035</v>
      </c>
      <c r="C734" s="36"/>
      <c r="D734" s="212" t="s">
        <v>3190</v>
      </c>
      <c r="E734" s="34" t="str">
        <f>+E732</f>
        <v>Jgo Mueble de 3 personas</v>
      </c>
      <c r="F734" s="34"/>
      <c r="G734" s="34"/>
      <c r="H734" s="34"/>
      <c r="I734" s="34"/>
      <c r="J734" s="34" t="s">
        <v>1837</v>
      </c>
      <c r="K734" s="34" t="s">
        <v>595</v>
      </c>
      <c r="L734" s="34">
        <v>1</v>
      </c>
      <c r="M734" s="34"/>
      <c r="N734" s="34"/>
      <c r="O734" s="34" t="str">
        <f t="shared" si="246"/>
        <v>ENTREGA DE RESULTADOS</v>
      </c>
      <c r="P734" s="34"/>
      <c r="W734" s="196">
        <v>4800</v>
      </c>
      <c r="X734" s="197">
        <f t="shared" si="258"/>
        <v>4800</v>
      </c>
      <c r="Y734"/>
      <c r="Z734"/>
      <c r="AA734"/>
      <c r="AB734"/>
      <c r="AC734" s="66"/>
    </row>
    <row r="735" spans="2:29" s="35" customFormat="1">
      <c r="B735" s="38" t="s">
        <v>4036</v>
      </c>
      <c r="C735" s="36"/>
      <c r="D735" s="212" t="s">
        <v>3191</v>
      </c>
      <c r="E735" s="34" t="str">
        <f>+E732</f>
        <v>Jgo Mueble de 3 personas</v>
      </c>
      <c r="F735" s="34"/>
      <c r="G735" s="34"/>
      <c r="H735" s="34"/>
      <c r="I735" s="34"/>
      <c r="J735" s="34" t="s">
        <v>1837</v>
      </c>
      <c r="K735" s="34" t="s">
        <v>595</v>
      </c>
      <c r="L735" s="34">
        <v>1</v>
      </c>
      <c r="M735" s="34"/>
      <c r="N735" s="34"/>
      <c r="O735" s="34" t="str">
        <f t="shared" si="246"/>
        <v>ENTREGA DE RESULTADOS</v>
      </c>
      <c r="P735" s="34"/>
      <c r="W735" s="196">
        <v>4800</v>
      </c>
      <c r="X735" s="197">
        <f t="shared" si="258"/>
        <v>4800</v>
      </c>
      <c r="Y735"/>
      <c r="Z735"/>
      <c r="AA735"/>
      <c r="AB735"/>
      <c r="AC735" s="66"/>
    </row>
    <row r="736" spans="2:29" s="35" customFormat="1">
      <c r="B736" s="38" t="s">
        <v>4037</v>
      </c>
      <c r="C736" s="36"/>
      <c r="D736" s="212" t="s">
        <v>3192</v>
      </c>
      <c r="E736" s="34" t="str">
        <f>+E734</f>
        <v>Jgo Mueble de 3 personas</v>
      </c>
      <c r="F736" s="34"/>
      <c r="G736" s="34"/>
      <c r="H736" s="34"/>
      <c r="I736" s="34"/>
      <c r="J736" s="34" t="s">
        <v>1837</v>
      </c>
      <c r="K736" s="34" t="s">
        <v>595</v>
      </c>
      <c r="L736" s="57">
        <v>1</v>
      </c>
      <c r="M736" s="34"/>
      <c r="N736" s="34"/>
      <c r="O736" s="34" t="str">
        <f t="shared" si="246"/>
        <v>ENTREGA DE RESULTADOS</v>
      </c>
      <c r="P736" s="34"/>
      <c r="W736" s="196">
        <v>4800</v>
      </c>
      <c r="X736" s="197">
        <f>+L736*W736</f>
        <v>4800</v>
      </c>
      <c r="Y736"/>
      <c r="Z736"/>
      <c r="AA736"/>
      <c r="AB736"/>
      <c r="AC736" s="66"/>
    </row>
    <row r="737" spans="2:29" s="35" customFormat="1">
      <c r="B737" s="38" t="s">
        <v>4038</v>
      </c>
      <c r="C737" s="36"/>
      <c r="D737" s="212" t="s">
        <v>3193</v>
      </c>
      <c r="E737" s="34" t="str">
        <f>+E734</f>
        <v>Jgo Mueble de 3 personas</v>
      </c>
      <c r="F737" s="34"/>
      <c r="G737" s="34"/>
      <c r="H737" s="34"/>
      <c r="I737" s="34"/>
      <c r="J737" s="34" t="s">
        <v>1837</v>
      </c>
      <c r="K737" s="34" t="s">
        <v>595</v>
      </c>
      <c r="L737" s="57">
        <v>1</v>
      </c>
      <c r="M737" s="34"/>
      <c r="N737" s="34"/>
      <c r="O737" s="34" t="str">
        <f t="shared" si="246"/>
        <v>ENTREGA DE RESULTADOS</v>
      </c>
      <c r="P737" s="34"/>
      <c r="W737" s="196">
        <v>4800</v>
      </c>
      <c r="X737" s="197">
        <f>+L756*W737</f>
        <v>4800</v>
      </c>
      <c r="Y737"/>
      <c r="Z737"/>
      <c r="AA737"/>
      <c r="AB737"/>
      <c r="AC737" s="66"/>
    </row>
    <row r="738" spans="2:29" s="35" customFormat="1">
      <c r="B738" s="38" t="s">
        <v>4039</v>
      </c>
      <c r="C738" s="36"/>
      <c r="D738" s="212" t="s">
        <v>3194</v>
      </c>
      <c r="E738" s="34" t="str">
        <f>+E735</f>
        <v>Jgo Mueble de 3 personas</v>
      </c>
      <c r="F738" s="34"/>
      <c r="G738" s="34"/>
      <c r="H738" s="34"/>
      <c r="I738" s="34"/>
      <c r="J738" s="34" t="s">
        <v>1837</v>
      </c>
      <c r="K738" s="34" t="s">
        <v>595</v>
      </c>
      <c r="L738" s="57">
        <v>1</v>
      </c>
      <c r="M738" s="34"/>
      <c r="N738" s="34"/>
      <c r="O738" s="34" t="str">
        <f t="shared" si="246"/>
        <v>ENTREGA DE RESULTADOS</v>
      </c>
      <c r="P738" s="34"/>
      <c r="W738" s="196">
        <v>4800</v>
      </c>
      <c r="X738" s="197">
        <f>+L757*W738</f>
        <v>4800</v>
      </c>
      <c r="Y738"/>
      <c r="Z738"/>
      <c r="AA738"/>
      <c r="AB738"/>
      <c r="AC738" s="66"/>
    </row>
    <row r="739" spans="2:29" s="35" customFormat="1">
      <c r="B739" s="38" t="s">
        <v>4040</v>
      </c>
      <c r="C739" s="36"/>
      <c r="D739" s="212" t="s">
        <v>3195</v>
      </c>
      <c r="E739" s="34" t="str">
        <f>+E738</f>
        <v>Jgo Mueble de 3 personas</v>
      </c>
      <c r="F739" s="34"/>
      <c r="G739" s="34"/>
      <c r="H739" s="34"/>
      <c r="I739" s="34"/>
      <c r="J739" s="34" t="s">
        <v>1837</v>
      </c>
      <c r="K739" s="34" t="s">
        <v>595</v>
      </c>
      <c r="L739" s="57">
        <v>1</v>
      </c>
      <c r="M739" s="34"/>
      <c r="N739" s="34"/>
      <c r="O739" s="34" t="str">
        <f t="shared" si="246"/>
        <v>ENTREGA DE RESULTADOS</v>
      </c>
      <c r="P739" s="34"/>
      <c r="W739" s="196">
        <v>4800</v>
      </c>
      <c r="X739" s="197">
        <f>+L758*W739</f>
        <v>4800</v>
      </c>
      <c r="Y739"/>
      <c r="Z739"/>
      <c r="AA739"/>
      <c r="AB739"/>
      <c r="AC739" s="66"/>
    </row>
    <row r="740" spans="2:29" s="35" customFormat="1">
      <c r="B740" s="38" t="s">
        <v>4041</v>
      </c>
      <c r="C740" s="36"/>
      <c r="D740" s="212" t="s">
        <v>3196</v>
      </c>
      <c r="E740" s="34" t="str">
        <f>+E738</f>
        <v>Jgo Mueble de 3 personas</v>
      </c>
      <c r="F740" s="34"/>
      <c r="G740" s="34"/>
      <c r="H740" s="34"/>
      <c r="I740" s="34"/>
      <c r="J740" s="34" t="s">
        <v>1837</v>
      </c>
      <c r="K740" s="34" t="s">
        <v>595</v>
      </c>
      <c r="L740" s="57">
        <v>1</v>
      </c>
      <c r="M740" s="34"/>
      <c r="N740" s="34"/>
      <c r="O740" s="34" t="str">
        <f t="shared" si="246"/>
        <v>ENTREGA DE RESULTADOS</v>
      </c>
      <c r="P740" s="34"/>
      <c r="W740" s="196">
        <v>4800</v>
      </c>
      <c r="X740" s="197">
        <f t="shared" ref="X740:X751" si="259">+W740</f>
        <v>4800</v>
      </c>
      <c r="Y740"/>
      <c r="Z740"/>
      <c r="AA740"/>
      <c r="AB740"/>
      <c r="AC740" s="66"/>
    </row>
    <row r="741" spans="2:29" s="35" customFormat="1">
      <c r="B741" s="38" t="s">
        <v>4042</v>
      </c>
      <c r="C741" s="36"/>
      <c r="D741" s="212" t="s">
        <v>3197</v>
      </c>
      <c r="E741" s="34" t="str">
        <f>+E738</f>
        <v>Jgo Mueble de 3 personas</v>
      </c>
      <c r="F741" s="34"/>
      <c r="G741" s="34"/>
      <c r="H741" s="34"/>
      <c r="I741" s="34"/>
      <c r="J741" s="34" t="s">
        <v>1837</v>
      </c>
      <c r="K741" s="34" t="s">
        <v>595</v>
      </c>
      <c r="L741" s="57">
        <v>1</v>
      </c>
      <c r="M741" s="34"/>
      <c r="N741" s="34"/>
      <c r="O741" s="34" t="str">
        <f t="shared" si="246"/>
        <v>ENTREGA DE RESULTADOS</v>
      </c>
      <c r="P741" s="34"/>
      <c r="W741" s="196">
        <v>4800</v>
      </c>
      <c r="X741" s="197">
        <f t="shared" si="259"/>
        <v>4800</v>
      </c>
      <c r="Y741"/>
      <c r="Z741"/>
      <c r="AA741"/>
      <c r="AB741"/>
      <c r="AC741" s="66"/>
    </row>
    <row r="742" spans="2:29" s="35" customFormat="1">
      <c r="B742" s="38" t="s">
        <v>4043</v>
      </c>
      <c r="C742" s="36"/>
      <c r="D742" s="212" t="s">
        <v>3198</v>
      </c>
      <c r="E742" s="34" t="str">
        <f>+E740</f>
        <v>Jgo Mueble de 3 personas</v>
      </c>
      <c r="F742" s="34"/>
      <c r="G742" s="34"/>
      <c r="H742" s="34"/>
      <c r="I742" s="34"/>
      <c r="J742" s="34" t="s">
        <v>1837</v>
      </c>
      <c r="K742" s="34" t="s">
        <v>595</v>
      </c>
      <c r="L742" s="57">
        <v>1</v>
      </c>
      <c r="M742" s="34"/>
      <c r="N742" s="34"/>
      <c r="O742" s="34" t="str">
        <f t="shared" si="246"/>
        <v>ENTREGA DE RESULTADOS</v>
      </c>
      <c r="P742" s="34"/>
      <c r="W742" s="196">
        <v>4800</v>
      </c>
      <c r="X742" s="197">
        <f t="shared" si="259"/>
        <v>4800</v>
      </c>
      <c r="Y742"/>
      <c r="Z742"/>
      <c r="AA742"/>
      <c r="AB742"/>
      <c r="AC742" s="66"/>
    </row>
    <row r="743" spans="2:29" s="35" customFormat="1">
      <c r="B743" s="38" t="s">
        <v>4044</v>
      </c>
      <c r="C743" s="36"/>
      <c r="D743" s="212" t="s">
        <v>3199</v>
      </c>
      <c r="E743" s="34" t="str">
        <f>+E742</f>
        <v>Jgo Mueble de 3 personas</v>
      </c>
      <c r="F743" s="34"/>
      <c r="G743" s="34"/>
      <c r="H743" s="34"/>
      <c r="I743" s="34"/>
      <c r="J743" s="34" t="s">
        <v>1837</v>
      </c>
      <c r="K743" s="34" t="s">
        <v>595</v>
      </c>
      <c r="L743" s="57">
        <v>1</v>
      </c>
      <c r="M743" s="34"/>
      <c r="N743" s="34"/>
      <c r="O743" s="34" t="str">
        <f t="shared" si="246"/>
        <v>ENTREGA DE RESULTADOS</v>
      </c>
      <c r="P743" s="34"/>
      <c r="W743" s="196">
        <v>4800</v>
      </c>
      <c r="X743" s="197">
        <f t="shared" si="259"/>
        <v>4800</v>
      </c>
      <c r="Y743"/>
      <c r="Z743"/>
      <c r="AA743"/>
      <c r="AB743"/>
      <c r="AC743" s="66"/>
    </row>
    <row r="744" spans="2:29" s="35" customFormat="1">
      <c r="B744" s="38" t="s">
        <v>4045</v>
      </c>
      <c r="C744" s="36"/>
      <c r="D744" s="212" t="s">
        <v>3200</v>
      </c>
      <c r="E744" s="34" t="str">
        <f>+E742</f>
        <v>Jgo Mueble de 3 personas</v>
      </c>
      <c r="F744" s="34"/>
      <c r="G744" s="34"/>
      <c r="H744" s="34"/>
      <c r="I744" s="34"/>
      <c r="J744" s="34" t="s">
        <v>1837</v>
      </c>
      <c r="K744" s="34" t="s">
        <v>595</v>
      </c>
      <c r="L744" s="57">
        <v>1</v>
      </c>
      <c r="M744" s="34"/>
      <c r="N744" s="34"/>
      <c r="O744" s="34" t="str">
        <f t="shared" si="246"/>
        <v>ENTREGA DE RESULTADOS</v>
      </c>
      <c r="P744" s="34"/>
      <c r="W744" s="196">
        <v>4800</v>
      </c>
      <c r="X744" s="197">
        <f t="shared" si="259"/>
        <v>4800</v>
      </c>
      <c r="Y744"/>
      <c r="Z744"/>
      <c r="AA744"/>
      <c r="AB744"/>
      <c r="AC744" s="66"/>
    </row>
    <row r="745" spans="2:29" s="35" customFormat="1">
      <c r="B745" s="38" t="s">
        <v>4046</v>
      </c>
      <c r="C745" s="36"/>
      <c r="D745" s="212" t="s">
        <v>3201</v>
      </c>
      <c r="E745" s="34" t="str">
        <f>+E742</f>
        <v>Jgo Mueble de 3 personas</v>
      </c>
      <c r="F745" s="34"/>
      <c r="G745" s="34"/>
      <c r="H745" s="34"/>
      <c r="I745" s="34"/>
      <c r="J745" s="34" t="s">
        <v>1837</v>
      </c>
      <c r="K745" s="34" t="s">
        <v>595</v>
      </c>
      <c r="L745" s="57">
        <v>1</v>
      </c>
      <c r="M745" s="34"/>
      <c r="N745" s="34"/>
      <c r="O745" s="34" t="str">
        <f t="shared" si="246"/>
        <v>ENTREGA DE RESULTADOS</v>
      </c>
      <c r="P745" s="34"/>
      <c r="W745" s="196">
        <v>4800</v>
      </c>
      <c r="X745" s="197">
        <f t="shared" si="259"/>
        <v>4800</v>
      </c>
      <c r="Y745"/>
      <c r="Z745"/>
      <c r="AA745"/>
      <c r="AB745"/>
      <c r="AC745" s="66"/>
    </row>
    <row r="746" spans="2:29" s="35" customFormat="1">
      <c r="B746" s="38" t="s">
        <v>4047</v>
      </c>
      <c r="C746" s="36"/>
      <c r="D746" s="212" t="s">
        <v>3202</v>
      </c>
      <c r="E746" s="34" t="str">
        <f>+E744</f>
        <v>Jgo Mueble de 3 personas</v>
      </c>
      <c r="F746" s="34"/>
      <c r="G746" s="34"/>
      <c r="H746" s="34"/>
      <c r="I746" s="34"/>
      <c r="J746" s="34" t="s">
        <v>1837</v>
      </c>
      <c r="K746" s="34" t="s">
        <v>595</v>
      </c>
      <c r="L746" s="34">
        <v>1</v>
      </c>
      <c r="M746" s="34"/>
      <c r="N746" s="34"/>
      <c r="O746" s="34" t="str">
        <f t="shared" si="246"/>
        <v>ENTREGA DE RESULTADOS</v>
      </c>
      <c r="P746" s="34"/>
      <c r="W746" s="196">
        <v>4800</v>
      </c>
      <c r="X746" s="197">
        <f t="shared" si="259"/>
        <v>4800</v>
      </c>
      <c r="Y746"/>
      <c r="Z746"/>
      <c r="AA746"/>
      <c r="AB746"/>
      <c r="AC746" s="66"/>
    </row>
    <row r="747" spans="2:29" s="35" customFormat="1">
      <c r="B747" s="38" t="s">
        <v>4048</v>
      </c>
      <c r="C747" s="36"/>
      <c r="D747" s="212" t="s">
        <v>3203</v>
      </c>
      <c r="E747" s="34" t="str">
        <f>+E744</f>
        <v>Jgo Mueble de 3 personas</v>
      </c>
      <c r="F747" s="34"/>
      <c r="G747" s="34"/>
      <c r="H747" s="34"/>
      <c r="I747" s="34"/>
      <c r="J747" s="34" t="s">
        <v>1837</v>
      </c>
      <c r="K747" s="34" t="s">
        <v>595</v>
      </c>
      <c r="L747" s="34">
        <v>1</v>
      </c>
      <c r="M747" s="34"/>
      <c r="N747" s="34"/>
      <c r="O747" s="34" t="str">
        <f t="shared" si="246"/>
        <v>ENTREGA DE RESULTADOS</v>
      </c>
      <c r="P747" s="34"/>
      <c r="W747" s="196">
        <v>4800</v>
      </c>
      <c r="X747" s="197">
        <f t="shared" si="259"/>
        <v>4800</v>
      </c>
      <c r="Y747"/>
      <c r="Z747"/>
      <c r="AA747"/>
      <c r="AB747"/>
      <c r="AC747" s="66"/>
    </row>
    <row r="748" spans="2:29" s="35" customFormat="1">
      <c r="B748" s="38" t="s">
        <v>4049</v>
      </c>
      <c r="C748" s="36"/>
      <c r="D748" s="212" t="s">
        <v>3204</v>
      </c>
      <c r="E748" s="34" t="str">
        <f>+E798</f>
        <v>Sillas altas</v>
      </c>
      <c r="F748" s="34"/>
      <c r="G748" s="34"/>
      <c r="H748" s="34"/>
      <c r="I748" s="34"/>
      <c r="J748" s="34" t="s">
        <v>1816</v>
      </c>
      <c r="K748" s="34" t="e">
        <f>+#REF!</f>
        <v>#REF!</v>
      </c>
      <c r="L748" s="34">
        <v>1</v>
      </c>
      <c r="M748" s="34"/>
      <c r="N748" s="34"/>
      <c r="O748" s="34" t="str">
        <f t="shared" si="246"/>
        <v>ENTREGA DE RESULTADOS</v>
      </c>
      <c r="P748" s="34"/>
      <c r="W748" s="196">
        <v>3000</v>
      </c>
      <c r="X748" s="197">
        <f t="shared" si="259"/>
        <v>3000</v>
      </c>
      <c r="Y748"/>
      <c r="Z748"/>
      <c r="AA748"/>
      <c r="AB748"/>
      <c r="AC748" s="66"/>
    </row>
    <row r="749" spans="2:29" s="35" customFormat="1">
      <c r="B749" s="38" t="s">
        <v>4050</v>
      </c>
      <c r="C749" s="36"/>
      <c r="D749" s="212" t="s">
        <v>3205</v>
      </c>
      <c r="E749" s="34" t="str">
        <f>+E748</f>
        <v>Sillas altas</v>
      </c>
      <c r="F749" s="34"/>
      <c r="G749" s="34"/>
      <c r="H749" s="34"/>
      <c r="I749" s="34"/>
      <c r="J749" s="34" t="s">
        <v>1816</v>
      </c>
      <c r="K749" s="34" t="str">
        <f>+K796</f>
        <v>Usado</v>
      </c>
      <c r="L749" s="34">
        <v>1</v>
      </c>
      <c r="M749" s="34"/>
      <c r="N749" s="34"/>
      <c r="O749" s="34" t="str">
        <f t="shared" si="246"/>
        <v>ENTREGA DE RESULTADOS</v>
      </c>
      <c r="P749" s="34"/>
      <c r="W749" s="196">
        <v>3000</v>
      </c>
      <c r="X749" s="197">
        <f t="shared" si="259"/>
        <v>3000</v>
      </c>
      <c r="Y749"/>
      <c r="Z749"/>
      <c r="AA749"/>
      <c r="AB749"/>
      <c r="AC749" s="66"/>
    </row>
    <row r="750" spans="2:29" s="35" customFormat="1">
      <c r="B750" s="38" t="s">
        <v>4051</v>
      </c>
      <c r="C750" s="36"/>
      <c r="D750" s="212" t="s">
        <v>3206</v>
      </c>
      <c r="E750" s="34" t="str">
        <f>+E748</f>
        <v>Sillas altas</v>
      </c>
      <c r="F750" s="34"/>
      <c r="G750" s="34"/>
      <c r="H750" s="34"/>
      <c r="I750" s="34"/>
      <c r="J750" s="34" t="s">
        <v>1816</v>
      </c>
      <c r="K750" s="34" t="str">
        <f>+K814</f>
        <v>Usado</v>
      </c>
      <c r="L750" s="34">
        <v>1</v>
      </c>
      <c r="M750" s="34"/>
      <c r="N750" s="34"/>
      <c r="O750" s="34" t="str">
        <f t="shared" si="246"/>
        <v>ENTREGA DE RESULTADOS</v>
      </c>
      <c r="P750" s="34"/>
      <c r="W750" s="196">
        <v>3000</v>
      </c>
      <c r="X750" s="197">
        <f t="shared" si="259"/>
        <v>3000</v>
      </c>
      <c r="Y750"/>
      <c r="Z750"/>
      <c r="AA750"/>
      <c r="AB750"/>
      <c r="AC750" s="66"/>
    </row>
    <row r="751" spans="2:29" s="35" customFormat="1">
      <c r="B751" s="38" t="s">
        <v>4052</v>
      </c>
      <c r="C751" s="36"/>
      <c r="D751" s="212" t="s">
        <v>3207</v>
      </c>
      <c r="E751" s="34" t="s">
        <v>1163</v>
      </c>
      <c r="F751" s="34"/>
      <c r="G751" s="34" t="str">
        <f>+G132</f>
        <v>TECNOMASTER</v>
      </c>
      <c r="H751" s="34"/>
      <c r="I751" s="34"/>
      <c r="J751" s="34" t="str">
        <f>+J728</f>
        <v>PLATA</v>
      </c>
      <c r="K751" s="34" t="str">
        <f>+K749</f>
        <v>Usado</v>
      </c>
      <c r="L751" s="34">
        <v>1</v>
      </c>
      <c r="M751" s="34"/>
      <c r="N751" s="34"/>
      <c r="O751" s="34" t="str">
        <f>+O745</f>
        <v>ENTREGA DE RESULTADOS</v>
      </c>
      <c r="P751" s="34"/>
      <c r="W751" s="196">
        <v>50000</v>
      </c>
      <c r="X751" s="197">
        <f t="shared" si="259"/>
        <v>50000</v>
      </c>
      <c r="Y751"/>
      <c r="Z751"/>
      <c r="AA751"/>
      <c r="AB751"/>
      <c r="AC751" s="66"/>
    </row>
    <row r="752" spans="2:29" s="35" customFormat="1">
      <c r="B752" s="38" t="s">
        <v>4053</v>
      </c>
      <c r="C752" s="36"/>
      <c r="D752" s="212" t="s">
        <v>3208</v>
      </c>
      <c r="E752" s="34" t="s">
        <v>3222</v>
      </c>
      <c r="F752" s="34"/>
      <c r="G752" s="34"/>
      <c r="H752" s="34"/>
      <c r="I752" s="34"/>
      <c r="J752" s="34" t="s">
        <v>3226</v>
      </c>
      <c r="K752" s="34" t="str">
        <f t="shared" ref="K752:K757" si="260">+K750</f>
        <v>Usado</v>
      </c>
      <c r="L752" s="34">
        <v>1</v>
      </c>
      <c r="M752" s="34"/>
      <c r="N752" s="34"/>
      <c r="O752" s="34" t="s">
        <v>3224</v>
      </c>
      <c r="P752" s="34"/>
      <c r="W752" s="196">
        <v>12000</v>
      </c>
      <c r="X752" s="197">
        <f t="shared" ref="X752" si="261">+L752*W752</f>
        <v>12000</v>
      </c>
      <c r="Y752"/>
      <c r="Z752"/>
      <c r="AA752"/>
      <c r="AB752"/>
      <c r="AC752" s="66"/>
    </row>
    <row r="753" spans="2:29" s="35" customFormat="1">
      <c r="B753" s="38" t="s">
        <v>4054</v>
      </c>
      <c r="C753" s="36"/>
      <c r="D753" s="212" t="s">
        <v>3209</v>
      </c>
      <c r="E753" s="34" t="s">
        <v>3225</v>
      </c>
      <c r="F753" s="34"/>
      <c r="G753" s="34"/>
      <c r="H753" s="34"/>
      <c r="I753" s="34"/>
      <c r="J753" s="34" t="s">
        <v>388</v>
      </c>
      <c r="K753" s="34" t="str">
        <f t="shared" si="260"/>
        <v>Usado</v>
      </c>
      <c r="L753" s="34">
        <v>1</v>
      </c>
      <c r="O753" s="34" t="s">
        <v>3223</v>
      </c>
      <c r="P753" s="34"/>
      <c r="W753" s="196">
        <v>3500</v>
      </c>
      <c r="X753" s="197">
        <f t="shared" ref="X753:X754" si="262">+W753</f>
        <v>3500</v>
      </c>
      <c r="Y753"/>
      <c r="Z753"/>
      <c r="AA753"/>
      <c r="AB753"/>
      <c r="AC753" s="66"/>
    </row>
    <row r="754" spans="2:29" s="35" customFormat="1">
      <c r="B754" s="38" t="s">
        <v>4055</v>
      </c>
      <c r="C754" s="36"/>
      <c r="D754" s="212" t="s">
        <v>3210</v>
      </c>
      <c r="E754" s="34" t="s">
        <v>3225</v>
      </c>
      <c r="F754" s="34"/>
      <c r="G754" s="34"/>
      <c r="H754" s="34"/>
      <c r="I754" s="34"/>
      <c r="J754" s="34" t="s">
        <v>388</v>
      </c>
      <c r="K754" s="34" t="str">
        <f t="shared" si="260"/>
        <v>Usado</v>
      </c>
      <c r="L754" s="34">
        <v>1</v>
      </c>
      <c r="O754" s="34" t="s">
        <v>3223</v>
      </c>
      <c r="P754" s="34"/>
      <c r="W754" s="196">
        <v>3500</v>
      </c>
      <c r="X754" s="197">
        <f t="shared" si="262"/>
        <v>3500</v>
      </c>
      <c r="Y754"/>
      <c r="Z754"/>
      <c r="AA754"/>
      <c r="AB754"/>
      <c r="AC754" s="66"/>
    </row>
    <row r="755" spans="2:29" s="35" customFormat="1">
      <c r="B755" s="38" t="s">
        <v>4056</v>
      </c>
      <c r="C755" s="36"/>
      <c r="D755" s="212" t="s">
        <v>3211</v>
      </c>
      <c r="E755" s="34" t="s">
        <v>2053</v>
      </c>
      <c r="F755" s="34"/>
      <c r="G755" s="34"/>
      <c r="H755" s="34"/>
      <c r="I755" s="34"/>
      <c r="J755" s="34" t="s">
        <v>388</v>
      </c>
      <c r="K755" s="34" t="str">
        <f t="shared" si="260"/>
        <v>Usado</v>
      </c>
      <c r="L755" s="34">
        <v>1</v>
      </c>
      <c r="M755" s="34"/>
      <c r="N755" s="34"/>
      <c r="O755" s="34" t="s">
        <v>3223</v>
      </c>
      <c r="P755" s="34"/>
      <c r="W755" s="196">
        <v>3000</v>
      </c>
      <c r="X755" s="197">
        <f t="shared" ref="X755:X756" si="263">+L755*W755</f>
        <v>3000</v>
      </c>
      <c r="Y755"/>
      <c r="Z755"/>
      <c r="AA755"/>
      <c r="AB755"/>
      <c r="AC755" s="66"/>
    </row>
    <row r="756" spans="2:29" s="35" customFormat="1">
      <c r="B756" s="38" t="s">
        <v>4057</v>
      </c>
      <c r="C756" s="36"/>
      <c r="D756" s="212" t="s">
        <v>3212</v>
      </c>
      <c r="E756" s="34" t="s">
        <v>2053</v>
      </c>
      <c r="F756" s="34"/>
      <c r="G756" s="34"/>
      <c r="H756" s="34"/>
      <c r="I756" s="34"/>
      <c r="J756" s="34" t="s">
        <v>388</v>
      </c>
      <c r="K756" s="34" t="str">
        <f t="shared" si="260"/>
        <v>Usado</v>
      </c>
      <c r="L756" s="34">
        <v>1</v>
      </c>
      <c r="M756" s="34"/>
      <c r="N756" s="34"/>
      <c r="O756" s="34" t="s">
        <v>3223</v>
      </c>
      <c r="P756" s="34"/>
      <c r="W756" s="196">
        <v>3000</v>
      </c>
      <c r="X756" s="197">
        <f t="shared" si="263"/>
        <v>3000</v>
      </c>
      <c r="Y756"/>
      <c r="Z756"/>
      <c r="AA756"/>
      <c r="AB756"/>
      <c r="AC756" s="66"/>
    </row>
    <row r="757" spans="2:29" s="35" customFormat="1">
      <c r="B757" s="38" t="s">
        <v>4058</v>
      </c>
      <c r="C757" s="36"/>
      <c r="D757" s="212" t="s">
        <v>3213</v>
      </c>
      <c r="E757" s="34" t="s">
        <v>2053</v>
      </c>
      <c r="F757" s="34"/>
      <c r="G757" s="34"/>
      <c r="H757" s="34"/>
      <c r="I757" s="34"/>
      <c r="J757" s="34" t="s">
        <v>388</v>
      </c>
      <c r="K757" s="34" t="str">
        <f t="shared" si="260"/>
        <v>Usado</v>
      </c>
      <c r="L757" s="34">
        <v>1</v>
      </c>
      <c r="M757" s="34"/>
      <c r="N757" s="34"/>
      <c r="O757" s="34" t="s">
        <v>3223</v>
      </c>
      <c r="P757" s="34"/>
      <c r="W757" s="196">
        <v>3000</v>
      </c>
      <c r="X757" s="197">
        <f t="shared" ref="X757" si="264">+L757*W757</f>
        <v>3000</v>
      </c>
      <c r="Y757"/>
      <c r="Z757"/>
      <c r="AA757"/>
      <c r="AB757"/>
      <c r="AC757" s="66"/>
    </row>
    <row r="758" spans="2:29" s="35" customFormat="1">
      <c r="B758" s="38" t="s">
        <v>4059</v>
      </c>
      <c r="C758" s="36"/>
      <c r="D758" s="212" t="s">
        <v>3214</v>
      </c>
      <c r="E758" s="34" t="str">
        <f>+E756</f>
        <v xml:space="preserve">ARMARIO </v>
      </c>
      <c r="F758" s="34"/>
      <c r="G758" s="34"/>
      <c r="H758" s="34"/>
      <c r="I758" s="34"/>
      <c r="J758" s="34" t="s">
        <v>1837</v>
      </c>
      <c r="K758" s="34" t="s">
        <v>595</v>
      </c>
      <c r="L758" s="57">
        <v>1</v>
      </c>
      <c r="M758" s="34"/>
      <c r="N758" s="34"/>
      <c r="O758" s="34" t="str">
        <f t="shared" ref="O758:O761" si="265">+O757</f>
        <v>ENTREGA DE RESULTADOS</v>
      </c>
      <c r="P758" s="34"/>
      <c r="W758" s="196">
        <v>4800</v>
      </c>
      <c r="X758" s="197">
        <f>+W758</f>
        <v>4800</v>
      </c>
      <c r="Y758"/>
      <c r="Z758"/>
      <c r="AA758"/>
      <c r="AB758"/>
      <c r="AC758" s="66"/>
    </row>
    <row r="759" spans="2:29" s="35" customFormat="1">
      <c r="B759" s="38" t="s">
        <v>4060</v>
      </c>
      <c r="C759" s="36"/>
      <c r="D759" s="212" t="s">
        <v>3215</v>
      </c>
      <c r="E759" s="34" t="str">
        <f>+E756</f>
        <v xml:space="preserve">ARMARIO </v>
      </c>
      <c r="F759" s="34"/>
      <c r="G759" s="34"/>
      <c r="H759" s="34"/>
      <c r="I759" s="34"/>
      <c r="J759" s="34" t="s">
        <v>1837</v>
      </c>
      <c r="K759" s="34" t="s">
        <v>595</v>
      </c>
      <c r="L759" s="57">
        <v>1</v>
      </c>
      <c r="M759" s="34"/>
      <c r="N759" s="34"/>
      <c r="O759" s="34" t="str">
        <f t="shared" si="265"/>
        <v>ENTREGA DE RESULTADOS</v>
      </c>
      <c r="P759" s="34"/>
      <c r="W759" s="196">
        <v>4800</v>
      </c>
      <c r="X759" s="197">
        <f>+W759</f>
        <v>4800</v>
      </c>
      <c r="Y759"/>
      <c r="Z759"/>
      <c r="AA759"/>
      <c r="AB759"/>
      <c r="AC759" s="66"/>
    </row>
    <row r="760" spans="2:29" s="35" customFormat="1">
      <c r="B760" s="38" t="s">
        <v>4061</v>
      </c>
      <c r="C760" s="36"/>
      <c r="D760" s="212" t="s">
        <v>3216</v>
      </c>
      <c r="E760" s="34" t="str">
        <f>+E758</f>
        <v xml:space="preserve">ARMARIO </v>
      </c>
      <c r="F760" s="34"/>
      <c r="G760" s="34"/>
      <c r="H760" s="34"/>
      <c r="I760" s="34"/>
      <c r="J760" s="34" t="s">
        <v>1837</v>
      </c>
      <c r="K760" s="34" t="s">
        <v>595</v>
      </c>
      <c r="L760" s="34">
        <v>1</v>
      </c>
      <c r="M760" s="34"/>
      <c r="N760" s="34"/>
      <c r="O760" s="34" t="str">
        <f t="shared" si="265"/>
        <v>ENTREGA DE RESULTADOS</v>
      </c>
      <c r="P760" s="34"/>
      <c r="W760" s="196">
        <v>4800</v>
      </c>
      <c r="X760" s="197">
        <f>+W760</f>
        <v>4800</v>
      </c>
      <c r="Y760"/>
      <c r="Z760"/>
      <c r="AA760"/>
      <c r="AB760"/>
      <c r="AC760" s="66"/>
    </row>
    <row r="761" spans="2:29" s="35" customFormat="1">
      <c r="B761" s="38" t="s">
        <v>4062</v>
      </c>
      <c r="C761" s="36"/>
      <c r="D761" s="212" t="s">
        <v>3217</v>
      </c>
      <c r="E761" s="34" t="str">
        <f>+E758</f>
        <v xml:space="preserve">ARMARIO </v>
      </c>
      <c r="F761" s="34"/>
      <c r="G761" s="34"/>
      <c r="H761" s="34"/>
      <c r="I761" s="34"/>
      <c r="J761" s="34" t="s">
        <v>1837</v>
      </c>
      <c r="K761" s="34" t="s">
        <v>595</v>
      </c>
      <c r="L761" s="34">
        <v>1</v>
      </c>
      <c r="M761" s="34"/>
      <c r="N761" s="34"/>
      <c r="O761" s="34" t="str">
        <f t="shared" si="265"/>
        <v>ENTREGA DE RESULTADOS</v>
      </c>
      <c r="P761" s="34"/>
      <c r="W761" s="196">
        <v>4800</v>
      </c>
      <c r="X761" s="197">
        <f>+W761</f>
        <v>4800</v>
      </c>
      <c r="Y761"/>
      <c r="Z761"/>
      <c r="AA761"/>
      <c r="AB761"/>
      <c r="AC761" s="66"/>
    </row>
    <row r="762" spans="2:29" s="35" customFormat="1">
      <c r="B762" s="38" t="s">
        <v>4063</v>
      </c>
      <c r="C762" s="36"/>
      <c r="D762" s="212" t="s">
        <v>3217</v>
      </c>
      <c r="E762" s="34" t="s">
        <v>1791</v>
      </c>
      <c r="F762" s="34"/>
      <c r="G762" s="34"/>
      <c r="H762" s="34"/>
      <c r="I762" s="34"/>
      <c r="J762" s="34" t="s">
        <v>1134</v>
      </c>
      <c r="K762" s="34" t="s">
        <v>1665</v>
      </c>
      <c r="L762" s="34">
        <v>1</v>
      </c>
      <c r="M762" s="34"/>
      <c r="N762" s="34"/>
      <c r="O762" s="34" t="s">
        <v>3232</v>
      </c>
      <c r="P762" s="34"/>
      <c r="W762" s="196">
        <v>5000</v>
      </c>
      <c r="X762" s="197">
        <f t="shared" ref="X762:X763" si="266">+L762*W762</f>
        <v>5000</v>
      </c>
      <c r="Y762"/>
      <c r="Z762"/>
      <c r="AA762"/>
      <c r="AB762"/>
      <c r="AC762" s="66"/>
    </row>
    <row r="763" spans="2:29" s="35" customFormat="1">
      <c r="B763" s="38" t="s">
        <v>4064</v>
      </c>
      <c r="C763" s="36"/>
      <c r="D763" s="212" t="s">
        <v>3218</v>
      </c>
      <c r="E763" s="34" t="s">
        <v>1791</v>
      </c>
      <c r="F763" s="34"/>
      <c r="G763" s="34"/>
      <c r="H763" s="34"/>
      <c r="I763" s="34"/>
      <c r="J763" s="34" t="s">
        <v>1134</v>
      </c>
      <c r="K763" s="34" t="s">
        <v>1665</v>
      </c>
      <c r="L763" s="34">
        <v>1</v>
      </c>
      <c r="M763" s="34"/>
      <c r="N763" s="34"/>
      <c r="O763" s="34" t="s">
        <v>3232</v>
      </c>
      <c r="P763" s="34"/>
      <c r="W763" s="196">
        <v>5000</v>
      </c>
      <c r="X763" s="197">
        <f t="shared" si="266"/>
        <v>5000</v>
      </c>
      <c r="Y763"/>
      <c r="Z763"/>
      <c r="AA763"/>
      <c r="AB763"/>
      <c r="AC763" s="66"/>
    </row>
    <row r="764" spans="2:29" s="35" customFormat="1">
      <c r="B764" s="38" t="s">
        <v>4065</v>
      </c>
      <c r="C764" s="36"/>
      <c r="D764" s="212" t="s">
        <v>3219</v>
      </c>
      <c r="E764" s="34" t="s">
        <v>1791</v>
      </c>
      <c r="F764" s="34"/>
      <c r="G764" s="34"/>
      <c r="H764" s="34"/>
      <c r="I764" s="34"/>
      <c r="J764" s="34" t="s">
        <v>1134</v>
      </c>
      <c r="K764" s="34" t="s">
        <v>1665</v>
      </c>
      <c r="L764" s="34">
        <v>1</v>
      </c>
      <c r="M764" s="34"/>
      <c r="N764" s="34"/>
      <c r="O764" s="34" t="s">
        <v>3232</v>
      </c>
      <c r="P764" s="34"/>
      <c r="W764" s="196">
        <v>5000</v>
      </c>
      <c r="X764" s="197">
        <f t="shared" ref="X764" si="267">+L764*W764</f>
        <v>5000</v>
      </c>
      <c r="Y764"/>
      <c r="Z764"/>
      <c r="AA764"/>
      <c r="AB764"/>
      <c r="AC764" s="66"/>
    </row>
    <row r="765" spans="2:29" s="35" customFormat="1">
      <c r="B765" s="38" t="s">
        <v>4066</v>
      </c>
      <c r="C765" s="36"/>
      <c r="D765" s="212" t="s">
        <v>3220</v>
      </c>
      <c r="E765" s="70" t="s">
        <v>453</v>
      </c>
      <c r="F765" s="70" t="s">
        <v>1129</v>
      </c>
      <c r="G765" s="104"/>
      <c r="H765" s="104"/>
      <c r="I765" s="104"/>
      <c r="J765" s="70" t="s">
        <v>402</v>
      </c>
      <c r="K765" s="70" t="str">
        <f t="shared" ref="K765:K766" si="268">+K764</f>
        <v>NUEVO</v>
      </c>
      <c r="L765" s="70">
        <f>+L763</f>
        <v>1</v>
      </c>
      <c r="M765" s="104"/>
      <c r="N765" s="70"/>
      <c r="O765" s="34" t="s">
        <v>3232</v>
      </c>
      <c r="P765" s="129"/>
      <c r="W765" s="196">
        <v>1000</v>
      </c>
      <c r="X765" s="197">
        <f t="shared" ref="X765" si="269">+W765</f>
        <v>1000</v>
      </c>
      <c r="Y765"/>
      <c r="Z765"/>
      <c r="AA765"/>
      <c r="AB765"/>
      <c r="AC765" s="66"/>
    </row>
    <row r="766" spans="2:29" s="35" customFormat="1">
      <c r="B766" s="38" t="s">
        <v>4067</v>
      </c>
      <c r="C766" s="36"/>
      <c r="D766" s="212" t="s">
        <v>3227</v>
      </c>
      <c r="E766" s="70" t="s">
        <v>896</v>
      </c>
      <c r="F766" s="70" t="s">
        <v>1189</v>
      </c>
      <c r="G766" s="104"/>
      <c r="H766" s="104"/>
      <c r="I766" s="104"/>
      <c r="J766" s="70" t="s">
        <v>402</v>
      </c>
      <c r="K766" s="70" t="str">
        <f t="shared" si="268"/>
        <v>NUEVO</v>
      </c>
      <c r="L766" s="70">
        <f>+L763</f>
        <v>1</v>
      </c>
      <c r="M766" s="104"/>
      <c r="N766" s="70"/>
      <c r="O766" s="34" t="s">
        <v>3232</v>
      </c>
      <c r="P766" s="129"/>
      <c r="W766" s="196">
        <v>2000</v>
      </c>
      <c r="X766" s="197">
        <v>2000</v>
      </c>
      <c r="Y766"/>
      <c r="Z766"/>
      <c r="AA766"/>
      <c r="AB766"/>
      <c r="AC766" s="66"/>
    </row>
    <row r="767" spans="2:29" s="35" customFormat="1">
      <c r="B767" s="38" t="s">
        <v>4068</v>
      </c>
      <c r="C767" s="36"/>
      <c r="D767" s="212" t="s">
        <v>3228</v>
      </c>
      <c r="E767" s="34" t="str">
        <f>+E754</f>
        <v>Sillas  de oficina</v>
      </c>
      <c r="F767" s="34"/>
      <c r="G767" s="34"/>
      <c r="H767" s="34"/>
      <c r="I767" s="34"/>
      <c r="J767" s="34" t="s">
        <v>1816</v>
      </c>
      <c r="K767" s="34" t="str">
        <f>+K2450</f>
        <v>Usado</v>
      </c>
      <c r="L767" s="34">
        <v>1</v>
      </c>
      <c r="M767" s="34"/>
      <c r="N767" s="34"/>
      <c r="O767" s="34" t="str">
        <f t="shared" ref="O767" si="270">+O766</f>
        <v>SUMINISTRO</v>
      </c>
      <c r="P767" s="34"/>
      <c r="W767" s="196">
        <v>3000</v>
      </c>
      <c r="X767" s="197">
        <f>+W767</f>
        <v>3000</v>
      </c>
      <c r="Y767"/>
      <c r="Z767"/>
      <c r="AA767"/>
      <c r="AB767"/>
      <c r="AC767" s="66"/>
    </row>
    <row r="768" spans="2:29" s="35" customFormat="1">
      <c r="B768" s="38" t="s">
        <v>4069</v>
      </c>
      <c r="C768" s="36"/>
      <c r="D768" s="212" t="s">
        <v>3229</v>
      </c>
      <c r="E768" s="34" t="s">
        <v>3233</v>
      </c>
      <c r="F768" s="34"/>
      <c r="G768" s="34"/>
      <c r="H768" s="34"/>
      <c r="I768" s="34"/>
      <c r="J768" s="34"/>
      <c r="K768" s="34"/>
      <c r="L768" s="34">
        <v>1</v>
      </c>
      <c r="M768" s="34"/>
      <c r="N768" s="34"/>
      <c r="O768" s="34" t="s">
        <v>3232</v>
      </c>
      <c r="P768" s="34"/>
      <c r="W768" s="196">
        <v>3001</v>
      </c>
      <c r="X768" s="197">
        <f t="shared" ref="X768:X769" si="271">+W768</f>
        <v>3001</v>
      </c>
      <c r="Y768"/>
      <c r="Z768"/>
      <c r="AA768"/>
      <c r="AB768"/>
      <c r="AC768" s="66"/>
    </row>
    <row r="769" spans="2:29" s="35" customFormat="1">
      <c r="B769" s="38" t="s">
        <v>4070</v>
      </c>
      <c r="C769" s="36"/>
      <c r="D769" s="212" t="s">
        <v>3230</v>
      </c>
      <c r="E769" s="34" t="s">
        <v>1791</v>
      </c>
      <c r="F769" s="34"/>
      <c r="G769" s="34"/>
      <c r="H769" s="34"/>
      <c r="I769" s="34"/>
      <c r="J769" s="34" t="s">
        <v>1134</v>
      </c>
      <c r="K769" s="34" t="s">
        <v>1665</v>
      </c>
      <c r="L769" s="34">
        <v>1</v>
      </c>
      <c r="M769" s="34"/>
      <c r="N769" s="34"/>
      <c r="O769" s="34" t="s">
        <v>3232</v>
      </c>
      <c r="P769" s="34"/>
      <c r="W769" s="196">
        <v>3002</v>
      </c>
      <c r="X769" s="197">
        <f t="shared" si="271"/>
        <v>3002</v>
      </c>
      <c r="Y769"/>
      <c r="Z769"/>
      <c r="AA769"/>
      <c r="AB769"/>
      <c r="AC769" s="66"/>
    </row>
    <row r="770" spans="2:29" s="35" customFormat="1">
      <c r="B770" s="38" t="s">
        <v>4071</v>
      </c>
      <c r="C770" s="36"/>
      <c r="D770" s="212" t="s">
        <v>3231</v>
      </c>
      <c r="E770" s="34" t="s">
        <v>1791</v>
      </c>
      <c r="F770" s="34"/>
      <c r="G770" s="34"/>
      <c r="H770" s="34"/>
      <c r="I770" s="34"/>
      <c r="J770" s="34" t="s">
        <v>1134</v>
      </c>
      <c r="K770" s="34" t="s">
        <v>1665</v>
      </c>
      <c r="L770" s="34">
        <v>1</v>
      </c>
      <c r="M770" s="34"/>
      <c r="N770" s="34"/>
      <c r="O770" s="34" t="s">
        <v>3232</v>
      </c>
      <c r="P770" s="34"/>
      <c r="W770" s="196">
        <v>3002</v>
      </c>
      <c r="X770" s="197">
        <f t="shared" ref="X770:X771" si="272">+W770</f>
        <v>3002</v>
      </c>
      <c r="Y770"/>
      <c r="Z770"/>
      <c r="AA770"/>
      <c r="AB770"/>
      <c r="AC770" s="66"/>
    </row>
    <row r="771" spans="2:29" s="35" customFormat="1">
      <c r="B771" s="38" t="s">
        <v>4072</v>
      </c>
      <c r="C771" s="36"/>
      <c r="D771" s="212" t="s">
        <v>3231</v>
      </c>
      <c r="E771" s="34" t="s">
        <v>1791</v>
      </c>
      <c r="F771" s="34"/>
      <c r="G771" s="34"/>
      <c r="H771" s="34"/>
      <c r="I771" s="34"/>
      <c r="J771" s="34" t="s">
        <v>1134</v>
      </c>
      <c r="K771" s="34" t="s">
        <v>1665</v>
      </c>
      <c r="L771" s="34">
        <v>1</v>
      </c>
      <c r="M771" s="34"/>
      <c r="N771" s="34"/>
      <c r="O771" s="34" t="s">
        <v>3232</v>
      </c>
      <c r="P771" s="34"/>
      <c r="W771" s="196">
        <v>3002</v>
      </c>
      <c r="X771" s="197">
        <f t="shared" si="272"/>
        <v>3002</v>
      </c>
      <c r="Y771"/>
      <c r="Z771"/>
      <c r="AA771"/>
      <c r="AB771"/>
      <c r="AC771" s="66"/>
    </row>
    <row r="772" spans="2:29" s="35" customFormat="1">
      <c r="B772" s="38" t="s">
        <v>4073</v>
      </c>
      <c r="C772" s="36"/>
      <c r="D772" s="212" t="s">
        <v>3234</v>
      </c>
      <c r="E772" s="34" t="str">
        <f>+E745</f>
        <v>Jgo Mueble de 3 personas</v>
      </c>
      <c r="F772" s="34"/>
      <c r="G772" s="34"/>
      <c r="H772" s="34"/>
      <c r="I772" s="34"/>
      <c r="J772" s="34"/>
      <c r="K772" s="34"/>
      <c r="L772" s="34">
        <v>1</v>
      </c>
      <c r="M772" s="34"/>
      <c r="N772" s="34"/>
      <c r="O772" s="34" t="s">
        <v>4151</v>
      </c>
      <c r="P772" s="34"/>
      <c r="W772" s="196"/>
      <c r="X772" s="197"/>
      <c r="Y772"/>
      <c r="Z772"/>
      <c r="AA772"/>
      <c r="AB772"/>
      <c r="AC772" s="66"/>
    </row>
    <row r="773" spans="2:29" s="35" customFormat="1">
      <c r="B773" s="38" t="s">
        <v>4074</v>
      </c>
      <c r="C773" s="36"/>
      <c r="D773" s="212" t="s">
        <v>3235</v>
      </c>
      <c r="E773" s="34" t="str">
        <f>+E772</f>
        <v>Jgo Mueble de 3 personas</v>
      </c>
      <c r="F773" s="34"/>
      <c r="H773" s="34"/>
      <c r="I773" s="34"/>
      <c r="J773" s="34" t="s">
        <v>1837</v>
      </c>
      <c r="K773" s="34" t="s">
        <v>595</v>
      </c>
      <c r="L773" s="34">
        <v>1</v>
      </c>
      <c r="M773" s="34"/>
      <c r="N773" s="34"/>
      <c r="O773" s="34" t="str">
        <f t="shared" ref="O773:O775" si="273">+O772</f>
        <v>EMERGENCIA</v>
      </c>
      <c r="P773" s="34"/>
      <c r="W773" s="196">
        <v>4800</v>
      </c>
      <c r="X773" s="197">
        <f t="shared" ref="X773:X775" si="274">+L773*W773</f>
        <v>4800</v>
      </c>
      <c r="Y773"/>
      <c r="Z773"/>
      <c r="AA773"/>
      <c r="AB773"/>
      <c r="AC773" s="66"/>
    </row>
    <row r="774" spans="2:29" s="35" customFormat="1">
      <c r="B774" s="38" t="s">
        <v>4075</v>
      </c>
      <c r="C774" s="36"/>
      <c r="D774" s="212" t="s">
        <v>3236</v>
      </c>
      <c r="E774" s="34" t="str">
        <f>+E772</f>
        <v>Jgo Mueble de 3 personas</v>
      </c>
      <c r="F774" s="34"/>
      <c r="H774" s="34"/>
      <c r="I774" s="34"/>
      <c r="J774" s="34" t="s">
        <v>1837</v>
      </c>
      <c r="K774" s="34" t="s">
        <v>595</v>
      </c>
      <c r="L774" s="34">
        <v>1</v>
      </c>
      <c r="M774" s="34"/>
      <c r="N774" s="34"/>
      <c r="O774" s="34" t="str">
        <f t="shared" si="273"/>
        <v>EMERGENCIA</v>
      </c>
      <c r="P774" s="34"/>
      <c r="W774" s="196">
        <v>4800</v>
      </c>
      <c r="X774" s="197">
        <f t="shared" si="274"/>
        <v>4800</v>
      </c>
      <c r="Y774"/>
      <c r="Z774"/>
      <c r="AA774"/>
      <c r="AB774"/>
      <c r="AC774" s="66"/>
    </row>
    <row r="775" spans="2:29" s="35" customFormat="1">
      <c r="B775" s="38" t="s">
        <v>4076</v>
      </c>
      <c r="C775" s="36"/>
      <c r="D775" s="212" t="s">
        <v>3237</v>
      </c>
      <c r="E775" s="34" t="str">
        <f>+E774</f>
        <v>Jgo Mueble de 3 personas</v>
      </c>
      <c r="F775" s="34"/>
      <c r="H775" s="34"/>
      <c r="I775" s="34"/>
      <c r="J775" s="34" t="s">
        <v>1837</v>
      </c>
      <c r="K775" s="34" t="s">
        <v>595</v>
      </c>
      <c r="L775" s="34">
        <v>1</v>
      </c>
      <c r="M775" s="34"/>
      <c r="N775" s="34"/>
      <c r="O775" s="34" t="str">
        <f t="shared" si="273"/>
        <v>EMERGENCIA</v>
      </c>
      <c r="P775" s="34"/>
      <c r="W775" s="196">
        <v>4800</v>
      </c>
      <c r="X775" s="197">
        <f t="shared" si="274"/>
        <v>4800</v>
      </c>
      <c r="Y775"/>
      <c r="Z775"/>
      <c r="AA775"/>
      <c r="AB775"/>
      <c r="AC775" s="66"/>
    </row>
    <row r="776" spans="2:29" s="35" customFormat="1">
      <c r="B776" s="38" t="s">
        <v>4077</v>
      </c>
      <c r="C776" s="36"/>
      <c r="D776" s="212" t="s">
        <v>3238</v>
      </c>
      <c r="E776" s="34" t="str">
        <f>+E773</f>
        <v>Jgo Mueble de 3 personas</v>
      </c>
      <c r="F776" s="34"/>
      <c r="H776" s="34"/>
      <c r="I776" s="34"/>
      <c r="J776" s="34" t="s">
        <v>1837</v>
      </c>
      <c r="K776" s="34" t="s">
        <v>595</v>
      </c>
      <c r="L776" s="34">
        <v>1</v>
      </c>
      <c r="M776" s="34"/>
      <c r="N776" s="34"/>
      <c r="O776" s="34" t="str">
        <f t="shared" ref="O776" si="275">+O775</f>
        <v>EMERGENCIA</v>
      </c>
      <c r="P776" s="34"/>
      <c r="W776" s="196">
        <v>4800</v>
      </c>
      <c r="X776" s="197">
        <f t="shared" ref="X776" si="276">+L776*W776</f>
        <v>4800</v>
      </c>
      <c r="Y776"/>
      <c r="Z776"/>
      <c r="AA776"/>
      <c r="AB776"/>
      <c r="AC776" s="66"/>
    </row>
    <row r="777" spans="2:29" s="35" customFormat="1">
      <c r="B777" s="38" t="s">
        <v>4078</v>
      </c>
      <c r="C777" s="36"/>
      <c r="D777" s="212" t="s">
        <v>3239</v>
      </c>
      <c r="E777" s="34" t="str">
        <f>+E774</f>
        <v>Jgo Mueble de 3 personas</v>
      </c>
      <c r="F777" s="34"/>
      <c r="H777" s="34"/>
      <c r="I777" s="34"/>
      <c r="J777" s="34" t="s">
        <v>1837</v>
      </c>
      <c r="K777" s="34" t="s">
        <v>595</v>
      </c>
      <c r="L777" s="34">
        <v>1</v>
      </c>
      <c r="M777" s="34"/>
      <c r="N777" s="34"/>
      <c r="O777" s="34" t="str">
        <f t="shared" ref="O777" si="277">+O776</f>
        <v>EMERGENCIA</v>
      </c>
      <c r="P777" s="34"/>
      <c r="W777" s="196">
        <v>4800</v>
      </c>
      <c r="X777" s="197">
        <f t="shared" ref="X777" si="278">+L777*W777</f>
        <v>4800</v>
      </c>
      <c r="Y777"/>
      <c r="Z777"/>
      <c r="AA777"/>
      <c r="AB777"/>
      <c r="AC777" s="66"/>
    </row>
    <row r="778" spans="2:29" s="35" customFormat="1">
      <c r="B778" s="38" t="s">
        <v>4079</v>
      </c>
      <c r="C778" s="36"/>
      <c r="D778" s="212" t="s">
        <v>3240</v>
      </c>
      <c r="E778" s="34" t="str">
        <f>+E775</f>
        <v>Jgo Mueble de 3 personas</v>
      </c>
      <c r="F778" s="34"/>
      <c r="H778" s="34"/>
      <c r="I778" s="34"/>
      <c r="J778" s="34" t="s">
        <v>1837</v>
      </c>
      <c r="K778" s="34" t="s">
        <v>595</v>
      </c>
      <c r="L778" s="34">
        <v>1</v>
      </c>
      <c r="M778" s="34"/>
      <c r="N778" s="34"/>
      <c r="O778" s="34" t="str">
        <f t="shared" ref="O778" si="279">+O777</f>
        <v>EMERGENCIA</v>
      </c>
      <c r="P778" s="34"/>
      <c r="W778" s="196">
        <v>4800</v>
      </c>
      <c r="X778" s="197">
        <f t="shared" ref="X778" si="280">+L778*W778</f>
        <v>4800</v>
      </c>
      <c r="Y778"/>
      <c r="Z778"/>
      <c r="AA778"/>
      <c r="AB778"/>
      <c r="AC778" s="66"/>
    </row>
    <row r="779" spans="2:29" s="35" customFormat="1">
      <c r="B779" s="38" t="s">
        <v>4080</v>
      </c>
      <c r="C779" s="36"/>
      <c r="D779" s="212" t="s">
        <v>3241</v>
      </c>
      <c r="E779" s="34" t="str">
        <f>+E776</f>
        <v>Jgo Mueble de 3 personas</v>
      </c>
      <c r="F779" s="34"/>
      <c r="H779" s="34"/>
      <c r="I779" s="34"/>
      <c r="J779" s="34" t="s">
        <v>1837</v>
      </c>
      <c r="K779" s="34" t="s">
        <v>595</v>
      </c>
      <c r="L779" s="34">
        <v>1</v>
      </c>
      <c r="M779" s="34"/>
      <c r="N779" s="34"/>
      <c r="O779" s="34" t="str">
        <f t="shared" ref="O779" si="281">+O778</f>
        <v>EMERGENCIA</v>
      </c>
      <c r="P779" s="34"/>
      <c r="W779" s="196">
        <v>4800</v>
      </c>
      <c r="X779" s="197">
        <f t="shared" ref="X779" si="282">+L779*W779</f>
        <v>4800</v>
      </c>
      <c r="Y779"/>
      <c r="Z779"/>
      <c r="AA779"/>
      <c r="AB779"/>
      <c r="AC779" s="66"/>
    </row>
    <row r="780" spans="2:29" s="35" customFormat="1">
      <c r="B780" s="38" t="s">
        <v>4081</v>
      </c>
      <c r="C780" s="36"/>
      <c r="D780" s="212" t="s">
        <v>3242</v>
      </c>
      <c r="E780" s="34" t="str">
        <f>+E777</f>
        <v>Jgo Mueble de 3 personas</v>
      </c>
      <c r="F780" s="34"/>
      <c r="H780" s="34"/>
      <c r="I780" s="34"/>
      <c r="J780" s="34" t="s">
        <v>1837</v>
      </c>
      <c r="K780" s="34" t="s">
        <v>595</v>
      </c>
      <c r="L780" s="34">
        <v>1</v>
      </c>
      <c r="M780" s="34"/>
      <c r="N780" s="34"/>
      <c r="O780" s="34" t="str">
        <f t="shared" ref="O780" si="283">+O779</f>
        <v>EMERGENCIA</v>
      </c>
      <c r="P780" s="34"/>
      <c r="W780" s="196">
        <v>4800</v>
      </c>
      <c r="X780" s="197">
        <f t="shared" ref="X780" si="284">+L780*W780</f>
        <v>4800</v>
      </c>
      <c r="Y780"/>
      <c r="Z780"/>
      <c r="AA780"/>
      <c r="AB780"/>
      <c r="AC780" s="66"/>
    </row>
    <row r="781" spans="2:29" s="35" customFormat="1">
      <c r="B781" s="38" t="s">
        <v>4082</v>
      </c>
      <c r="C781" s="36"/>
      <c r="D781" s="212" t="s">
        <v>3243</v>
      </c>
      <c r="E781" s="34" t="s">
        <v>4152</v>
      </c>
      <c r="F781" s="34"/>
      <c r="G781" s="34"/>
      <c r="H781" s="34"/>
      <c r="I781" s="34"/>
      <c r="J781" s="34" t="s">
        <v>1837</v>
      </c>
      <c r="K781" s="34" t="s">
        <v>595</v>
      </c>
      <c r="L781" s="34"/>
      <c r="M781" s="34"/>
      <c r="N781" s="34"/>
      <c r="O781" s="34" t="s">
        <v>4154</v>
      </c>
      <c r="P781" s="34"/>
      <c r="W781" s="196"/>
      <c r="X781" s="197"/>
      <c r="Y781"/>
      <c r="Z781"/>
      <c r="AA781"/>
      <c r="AB781"/>
      <c r="AC781" s="66"/>
    </row>
    <row r="782" spans="2:29" s="35" customFormat="1">
      <c r="B782" s="38" t="s">
        <v>4083</v>
      </c>
      <c r="C782" s="36"/>
      <c r="D782" s="212" t="s">
        <v>3244</v>
      </c>
      <c r="E782" s="34" t="s">
        <v>4153</v>
      </c>
      <c r="F782" s="34" t="s">
        <v>1301</v>
      </c>
      <c r="G782" s="34"/>
      <c r="H782" s="34"/>
      <c r="I782" s="34"/>
      <c r="J782" s="34" t="s">
        <v>1837</v>
      </c>
      <c r="K782" s="34" t="s">
        <v>595</v>
      </c>
      <c r="L782" s="34">
        <v>1</v>
      </c>
      <c r="M782" s="34"/>
      <c r="N782" s="34"/>
      <c r="O782" s="34" t="s">
        <v>4155</v>
      </c>
      <c r="P782" s="34"/>
      <c r="W782" s="196"/>
      <c r="X782" s="197"/>
      <c r="Y782"/>
      <c r="Z782"/>
      <c r="AA782"/>
      <c r="AB782"/>
      <c r="AC782" s="66"/>
    </row>
    <row r="783" spans="2:29" s="35" customFormat="1">
      <c r="B783" s="38" t="s">
        <v>4084</v>
      </c>
      <c r="C783" s="36"/>
      <c r="D783" s="212" t="s">
        <v>3245</v>
      </c>
      <c r="E783" s="34" t="str">
        <f>+E753</f>
        <v>Sillas  de oficina</v>
      </c>
      <c r="F783" s="34"/>
      <c r="G783" s="34"/>
      <c r="H783" s="34"/>
      <c r="I783" s="34"/>
      <c r="J783" s="34" t="s">
        <v>1816</v>
      </c>
      <c r="K783" s="34" t="s">
        <v>595</v>
      </c>
      <c r="L783" s="34">
        <v>1</v>
      </c>
      <c r="M783" s="34"/>
      <c r="N783" s="34"/>
      <c r="O783" s="34" t="str">
        <f t="shared" ref="O783:O791" si="285">+O782</f>
        <v>AUDITORIA MEDICA</v>
      </c>
      <c r="P783" s="34"/>
      <c r="W783" s="196">
        <v>3000</v>
      </c>
      <c r="X783" s="197">
        <f t="shared" ref="X783" si="286">+W783</f>
        <v>3000</v>
      </c>
      <c r="Y783"/>
      <c r="Z783"/>
      <c r="AA783"/>
      <c r="AB783"/>
      <c r="AC783" s="66"/>
    </row>
    <row r="784" spans="2:29" s="35" customFormat="1">
      <c r="B784" s="38" t="s">
        <v>4085</v>
      </c>
      <c r="C784" s="36"/>
      <c r="D784" s="212" t="s">
        <v>3246</v>
      </c>
      <c r="E784" s="34" t="str">
        <f>+E754</f>
        <v>Sillas  de oficina</v>
      </c>
      <c r="F784" s="34"/>
      <c r="G784" s="34"/>
      <c r="H784" s="34"/>
      <c r="I784" s="34"/>
      <c r="J784" s="34" t="s">
        <v>1816</v>
      </c>
      <c r="K784" s="34" t="s">
        <v>595</v>
      </c>
      <c r="L784" s="34">
        <v>1</v>
      </c>
      <c r="M784" s="34"/>
      <c r="N784" s="34"/>
      <c r="O784" s="34" t="str">
        <f t="shared" si="285"/>
        <v>AUDITORIA MEDICA</v>
      </c>
      <c r="P784" s="34"/>
      <c r="W784" s="196"/>
      <c r="X784" s="197"/>
      <c r="Y784"/>
      <c r="Z784"/>
      <c r="AA784"/>
      <c r="AB784"/>
      <c r="AC784" s="66"/>
    </row>
    <row r="785" spans="2:29" s="35" customFormat="1">
      <c r="B785" s="38" t="s">
        <v>4086</v>
      </c>
      <c r="C785" s="36"/>
      <c r="D785" s="212" t="s">
        <v>3247</v>
      </c>
      <c r="E785" s="34" t="str">
        <f>+E783</f>
        <v>Sillas  de oficina</v>
      </c>
      <c r="F785" s="34"/>
      <c r="G785" s="34"/>
      <c r="H785" s="34"/>
      <c r="I785" s="34"/>
      <c r="J785" s="34" t="s">
        <v>1816</v>
      </c>
      <c r="K785" s="34" t="s">
        <v>595</v>
      </c>
      <c r="L785" s="34">
        <v>1</v>
      </c>
      <c r="M785" s="34"/>
      <c r="N785" s="34"/>
      <c r="O785" s="34" t="str">
        <f t="shared" si="285"/>
        <v>AUDITORIA MEDICA</v>
      </c>
      <c r="P785" s="34"/>
      <c r="W785" s="196"/>
      <c r="X785" s="197"/>
      <c r="Y785"/>
      <c r="Z785"/>
      <c r="AA785"/>
      <c r="AB785"/>
      <c r="AC785" s="66"/>
    </row>
    <row r="786" spans="2:29" s="35" customFormat="1">
      <c r="B786" s="38" t="s">
        <v>4087</v>
      </c>
      <c r="C786" s="36"/>
      <c r="D786" s="212" t="s">
        <v>3248</v>
      </c>
      <c r="E786" s="34" t="s">
        <v>896</v>
      </c>
      <c r="F786" s="34"/>
      <c r="G786" s="34"/>
      <c r="H786" s="34"/>
      <c r="I786" s="34"/>
      <c r="J786" s="34" t="s">
        <v>1816</v>
      </c>
      <c r="K786" s="34" t="s">
        <v>377</v>
      </c>
      <c r="L786" s="34">
        <v>1</v>
      </c>
      <c r="M786" s="34"/>
      <c r="N786" s="34"/>
      <c r="O786" s="34" t="str">
        <f t="shared" si="285"/>
        <v>AUDITORIA MEDICA</v>
      </c>
      <c r="P786" s="34"/>
      <c r="W786" s="196"/>
      <c r="X786" s="197"/>
      <c r="Y786"/>
      <c r="Z786"/>
      <c r="AA786"/>
      <c r="AB786"/>
      <c r="AC786" s="66"/>
    </row>
    <row r="787" spans="2:29" s="35" customFormat="1">
      <c r="B787" s="38" t="s">
        <v>4088</v>
      </c>
      <c r="C787" s="36"/>
      <c r="D787" s="212" t="s">
        <v>3249</v>
      </c>
      <c r="E787" s="34" t="s">
        <v>453</v>
      </c>
      <c r="F787" s="34"/>
      <c r="G787" s="34">
        <f>+G790</f>
        <v>0</v>
      </c>
      <c r="H787" s="34"/>
      <c r="I787" s="34"/>
      <c r="J787" s="34" t="s">
        <v>1816</v>
      </c>
      <c r="K787" s="34" t="s">
        <v>377</v>
      </c>
      <c r="L787" s="34">
        <v>1</v>
      </c>
      <c r="M787" s="34"/>
      <c r="N787" s="34"/>
      <c r="O787" s="34" t="str">
        <f t="shared" si="285"/>
        <v>AUDITORIA MEDICA</v>
      </c>
      <c r="P787" s="34"/>
      <c r="W787" s="196"/>
      <c r="X787" s="197"/>
      <c r="Y787"/>
      <c r="Z787"/>
      <c r="AA787"/>
      <c r="AB787"/>
      <c r="AC787" s="66"/>
    </row>
    <row r="788" spans="2:29" s="35" customFormat="1">
      <c r="B788" s="38" t="s">
        <v>4089</v>
      </c>
      <c r="C788" s="36"/>
      <c r="D788" s="212" t="s">
        <v>3250</v>
      </c>
      <c r="E788" s="34" t="s">
        <v>896</v>
      </c>
      <c r="F788" s="34"/>
      <c r="G788" s="34"/>
      <c r="H788" s="34"/>
      <c r="I788" s="34"/>
      <c r="J788" s="34" t="s">
        <v>1816</v>
      </c>
      <c r="K788" s="34" t="s">
        <v>377</v>
      </c>
      <c r="L788" s="34">
        <v>1</v>
      </c>
      <c r="M788" s="34"/>
      <c r="N788" s="34"/>
      <c r="O788" s="34" t="str">
        <f t="shared" si="285"/>
        <v>AUDITORIA MEDICA</v>
      </c>
      <c r="P788" s="34"/>
      <c r="W788" s="196"/>
      <c r="X788" s="197"/>
      <c r="Y788"/>
      <c r="Z788"/>
      <c r="AA788"/>
      <c r="AB788"/>
      <c r="AC788" s="66"/>
    </row>
    <row r="789" spans="2:29" s="35" customFormat="1">
      <c r="B789" s="38" t="s">
        <v>4090</v>
      </c>
      <c r="C789" s="36"/>
      <c r="D789" s="212" t="s">
        <v>3251</v>
      </c>
      <c r="E789" s="34" t="s">
        <v>453</v>
      </c>
      <c r="F789" s="34"/>
      <c r="G789" s="34">
        <f>+G792</f>
        <v>0</v>
      </c>
      <c r="H789" s="34"/>
      <c r="I789" s="34"/>
      <c r="J789" s="34" t="s">
        <v>1816</v>
      </c>
      <c r="K789" s="34" t="s">
        <v>377</v>
      </c>
      <c r="L789" s="34">
        <v>1</v>
      </c>
      <c r="M789" s="34"/>
      <c r="N789" s="34"/>
      <c r="O789" s="34" t="str">
        <f t="shared" si="285"/>
        <v>AUDITORIA MEDICA</v>
      </c>
      <c r="P789" s="34"/>
      <c r="W789" s="196"/>
      <c r="X789" s="197"/>
      <c r="Y789"/>
      <c r="Z789"/>
      <c r="AA789"/>
      <c r="AB789"/>
      <c r="AC789" s="66"/>
    </row>
    <row r="790" spans="2:29" s="35" customFormat="1">
      <c r="B790" s="38" t="s">
        <v>4091</v>
      </c>
      <c r="C790" s="36"/>
      <c r="D790" s="212" t="s">
        <v>3252</v>
      </c>
      <c r="E790" s="34" t="s">
        <v>4157</v>
      </c>
      <c r="F790" s="34"/>
      <c r="G790" s="34"/>
      <c r="H790" s="34"/>
      <c r="I790" s="34"/>
      <c r="J790" s="34" t="s">
        <v>1816</v>
      </c>
      <c r="K790" s="34" t="s">
        <v>595</v>
      </c>
      <c r="L790" s="34">
        <v>1</v>
      </c>
      <c r="M790" s="34"/>
      <c r="N790" s="34"/>
      <c r="O790" s="34" t="str">
        <f t="shared" si="285"/>
        <v>AUDITORIA MEDICA</v>
      </c>
      <c r="P790" s="34"/>
      <c r="W790" s="196"/>
      <c r="X790" s="197"/>
      <c r="Y790"/>
      <c r="Z790"/>
      <c r="AA790"/>
      <c r="AB790"/>
      <c r="AC790" s="66"/>
    </row>
    <row r="791" spans="2:29" s="35" customFormat="1">
      <c r="B791" s="38" t="s">
        <v>4092</v>
      </c>
      <c r="C791" s="36"/>
      <c r="D791" s="212" t="s">
        <v>3253</v>
      </c>
      <c r="E791" s="34" t="s">
        <v>2078</v>
      </c>
      <c r="F791" s="34" t="s">
        <v>4156</v>
      </c>
      <c r="G791" s="34"/>
      <c r="H791" s="34"/>
      <c r="I791" s="34"/>
      <c r="J791" s="34" t="s">
        <v>1816</v>
      </c>
      <c r="K791" s="34" t="s">
        <v>595</v>
      </c>
      <c r="L791" s="34">
        <v>1</v>
      </c>
      <c r="M791" s="34"/>
      <c r="N791" s="34"/>
      <c r="O791" s="34" t="str">
        <f t="shared" si="285"/>
        <v>AUDITORIA MEDICA</v>
      </c>
      <c r="P791" s="34"/>
      <c r="W791" s="196"/>
      <c r="X791" s="197"/>
      <c r="Y791"/>
      <c r="Z791"/>
      <c r="AA791"/>
      <c r="AB791"/>
      <c r="AC791" s="66"/>
    </row>
    <row r="792" spans="2:29" s="35" customFormat="1">
      <c r="B792" s="38" t="s">
        <v>4093</v>
      </c>
      <c r="C792" s="36"/>
      <c r="D792" s="212" t="s">
        <v>3254</v>
      </c>
      <c r="E792" s="34" t="str">
        <f>+E773</f>
        <v>Jgo Mueble de 3 personas</v>
      </c>
      <c r="F792" s="34"/>
      <c r="H792" s="34"/>
      <c r="I792" s="34"/>
      <c r="J792" s="34" t="s">
        <v>1816</v>
      </c>
      <c r="K792" s="34" t="s">
        <v>595</v>
      </c>
      <c r="L792" s="34">
        <v>1</v>
      </c>
      <c r="M792" s="34"/>
      <c r="N792" s="34"/>
      <c r="O792" s="34" t="str">
        <f>+O793</f>
        <v>PASILLO EMERGENCIA</v>
      </c>
      <c r="P792" s="34"/>
      <c r="W792" s="196">
        <v>4800</v>
      </c>
      <c r="X792" s="197">
        <f t="shared" ref="X792:X793" si="287">+L792*W792</f>
        <v>4800</v>
      </c>
      <c r="Y792"/>
      <c r="Z792"/>
      <c r="AA792"/>
      <c r="AB792"/>
      <c r="AC792" s="66"/>
    </row>
    <row r="793" spans="2:29" s="35" customFormat="1">
      <c r="B793" s="38" t="s">
        <v>4094</v>
      </c>
      <c r="C793" s="36"/>
      <c r="D793" s="212" t="s">
        <v>3255</v>
      </c>
      <c r="E793" s="34" t="str">
        <f>+E778</f>
        <v>Jgo Mueble de 3 personas</v>
      </c>
      <c r="F793" s="34"/>
      <c r="H793" s="34"/>
      <c r="I793" s="34"/>
      <c r="J793" s="34" t="s">
        <v>1816</v>
      </c>
      <c r="K793" s="34" t="s">
        <v>595</v>
      </c>
      <c r="L793" s="34">
        <v>1</v>
      </c>
      <c r="M793" s="34"/>
      <c r="N793" s="34"/>
      <c r="O793" s="34" t="s">
        <v>4158</v>
      </c>
      <c r="P793" s="34"/>
      <c r="W793" s="196">
        <v>4800</v>
      </c>
      <c r="X793" s="197">
        <f t="shared" si="287"/>
        <v>4800</v>
      </c>
      <c r="Y793"/>
      <c r="Z793"/>
      <c r="AA793"/>
      <c r="AB793"/>
      <c r="AC793" s="66"/>
    </row>
    <row r="794" spans="2:29" s="35" customFormat="1">
      <c r="B794" s="38" t="s">
        <v>4095</v>
      </c>
      <c r="C794" s="36"/>
      <c r="D794" s="212" t="s">
        <v>3256</v>
      </c>
      <c r="E794" s="34" t="s">
        <v>1294</v>
      </c>
      <c r="F794" s="34"/>
      <c r="G794" s="34"/>
      <c r="H794" s="34"/>
      <c r="I794" s="34"/>
      <c r="J794" s="34" t="s">
        <v>1816</v>
      </c>
      <c r="K794" s="34" t="str">
        <f>+K516</f>
        <v>Usado</v>
      </c>
      <c r="L794" s="34">
        <v>1</v>
      </c>
      <c r="M794" s="34"/>
      <c r="N794" s="34"/>
      <c r="O794" s="34" t="str">
        <f>+B2424</f>
        <v>ATENCION AL USUARIO</v>
      </c>
      <c r="P794" s="34"/>
      <c r="W794" s="196">
        <v>25000</v>
      </c>
      <c r="X794" s="111">
        <f t="shared" ref="X794:X800" si="288">+L794*W794</f>
        <v>25000</v>
      </c>
      <c r="Y794"/>
      <c r="Z794"/>
      <c r="AA794"/>
      <c r="AB794"/>
      <c r="AC794" s="66"/>
    </row>
    <row r="795" spans="2:29" s="35" customFormat="1">
      <c r="B795" s="38" t="s">
        <v>4096</v>
      </c>
      <c r="C795" s="36"/>
      <c r="D795" s="212" t="s">
        <v>3257</v>
      </c>
      <c r="E795" s="34" t="s">
        <v>1294</v>
      </c>
      <c r="F795" s="34"/>
      <c r="G795" s="34"/>
      <c r="H795" s="34"/>
      <c r="I795" s="34"/>
      <c r="J795" s="34" t="s">
        <v>1816</v>
      </c>
      <c r="K795" s="34" t="str">
        <f>+K517</f>
        <v>Usado</v>
      </c>
      <c r="L795" s="34">
        <v>1</v>
      </c>
      <c r="M795" s="34"/>
      <c r="N795" s="34"/>
      <c r="O795" s="34" t="str">
        <f>+O794</f>
        <v>ATENCION AL USUARIO</v>
      </c>
      <c r="P795" s="34"/>
      <c r="W795" s="196">
        <v>25000</v>
      </c>
      <c r="X795" s="111">
        <f t="shared" si="288"/>
        <v>25000</v>
      </c>
      <c r="Y795"/>
      <c r="Z795"/>
      <c r="AA795"/>
      <c r="AB795"/>
      <c r="AC795" s="66"/>
    </row>
    <row r="796" spans="2:29" s="35" customFormat="1">
      <c r="B796" s="38" t="s">
        <v>4097</v>
      </c>
      <c r="C796" s="36"/>
      <c r="D796" s="212" t="s">
        <v>3258</v>
      </c>
      <c r="E796" s="34" t="s">
        <v>1285</v>
      </c>
      <c r="F796" s="34"/>
      <c r="G796" s="34"/>
      <c r="H796" s="34"/>
      <c r="I796" s="34"/>
      <c r="J796" s="34" t="s">
        <v>1816</v>
      </c>
      <c r="K796" s="34" t="str">
        <f>+K517</f>
        <v>Usado</v>
      </c>
      <c r="L796" s="34">
        <v>1</v>
      </c>
      <c r="M796" s="34"/>
      <c r="N796" s="34"/>
      <c r="O796" s="34" t="str">
        <f t="shared" ref="O796:O810" si="289">+O795</f>
        <v>ATENCION AL USUARIO</v>
      </c>
      <c r="P796" s="34"/>
      <c r="W796" s="196">
        <v>20000</v>
      </c>
      <c r="X796" s="111">
        <f t="shared" si="288"/>
        <v>20000</v>
      </c>
      <c r="Y796"/>
      <c r="Z796"/>
      <c r="AA796"/>
      <c r="AB796"/>
      <c r="AC796" s="66"/>
    </row>
    <row r="797" spans="2:29" s="35" customFormat="1">
      <c r="B797" s="38" t="s">
        <v>4098</v>
      </c>
      <c r="C797" s="36"/>
      <c r="D797" s="212" t="s">
        <v>3259</v>
      </c>
      <c r="E797" s="34" t="s">
        <v>1285</v>
      </c>
      <c r="F797" s="34"/>
      <c r="G797" s="34"/>
      <c r="H797" s="34"/>
      <c r="I797" s="34"/>
      <c r="J797" s="34" t="s">
        <v>1816</v>
      </c>
      <c r="K797" s="34" t="str">
        <f>+K518</f>
        <v>nuevo</v>
      </c>
      <c r="L797" s="34">
        <v>1</v>
      </c>
      <c r="M797" s="34"/>
      <c r="N797" s="34"/>
      <c r="O797" s="34" t="str">
        <f t="shared" si="289"/>
        <v>ATENCION AL USUARIO</v>
      </c>
      <c r="P797" s="34"/>
      <c r="W797" s="196">
        <v>20000</v>
      </c>
      <c r="X797" s="111">
        <f t="shared" si="288"/>
        <v>20000</v>
      </c>
      <c r="Y797"/>
      <c r="Z797"/>
      <c r="AA797"/>
      <c r="AB797"/>
      <c r="AC797" s="66"/>
    </row>
    <row r="798" spans="2:29" s="35" customFormat="1">
      <c r="B798" s="38" t="s">
        <v>4099</v>
      </c>
      <c r="C798" s="36"/>
      <c r="D798" s="212" t="s">
        <v>3260</v>
      </c>
      <c r="E798" s="34" t="s">
        <v>1296</v>
      </c>
      <c r="F798" s="34"/>
      <c r="G798" s="34"/>
      <c r="H798" s="34"/>
      <c r="I798" s="34"/>
      <c r="J798" s="34" t="s">
        <v>1816</v>
      </c>
      <c r="K798" s="34" t="str">
        <f t="shared" ref="K798:K810" si="290">+K519</f>
        <v>Usado</v>
      </c>
      <c r="L798" s="34">
        <v>1</v>
      </c>
      <c r="M798" s="34"/>
      <c r="N798" s="34"/>
      <c r="O798" s="34" t="str">
        <f t="shared" si="289"/>
        <v>ATENCION AL USUARIO</v>
      </c>
      <c r="P798" s="34"/>
      <c r="W798" s="196">
        <v>3500</v>
      </c>
      <c r="X798" s="111">
        <f t="shared" si="288"/>
        <v>3500</v>
      </c>
      <c r="Y798"/>
      <c r="Z798"/>
      <c r="AA798"/>
      <c r="AB798"/>
      <c r="AC798" s="66"/>
    </row>
    <row r="799" spans="2:29" s="35" customFormat="1">
      <c r="B799" s="38" t="s">
        <v>4100</v>
      </c>
      <c r="C799" s="36"/>
      <c r="D799" s="212" t="s">
        <v>3261</v>
      </c>
      <c r="E799" s="34" t="s">
        <v>1296</v>
      </c>
      <c r="F799" s="34"/>
      <c r="G799" s="34"/>
      <c r="H799" s="34"/>
      <c r="I799" s="34"/>
      <c r="J799" s="34" t="s">
        <v>1816</v>
      </c>
      <c r="K799" s="34" t="str">
        <f t="shared" si="290"/>
        <v>Usado</v>
      </c>
      <c r="L799" s="34">
        <v>1</v>
      </c>
      <c r="M799" s="34"/>
      <c r="N799" s="34"/>
      <c r="O799" s="34" t="str">
        <f t="shared" si="289"/>
        <v>ATENCION AL USUARIO</v>
      </c>
      <c r="P799" s="34"/>
      <c r="W799" s="196">
        <v>3500</v>
      </c>
      <c r="X799" s="111">
        <f t="shared" si="288"/>
        <v>3500</v>
      </c>
      <c r="Y799"/>
      <c r="Z799"/>
      <c r="AA799"/>
      <c r="AB799"/>
      <c r="AC799" s="66"/>
    </row>
    <row r="800" spans="2:29" s="35" customFormat="1">
      <c r="B800" s="38" t="s">
        <v>4101</v>
      </c>
      <c r="C800" s="36"/>
      <c r="D800" s="212" t="s">
        <v>3262</v>
      </c>
      <c r="E800" s="34" t="s">
        <v>1296</v>
      </c>
      <c r="F800" s="34"/>
      <c r="G800" s="34"/>
      <c r="H800" s="34"/>
      <c r="I800" s="34"/>
      <c r="J800" s="34" t="s">
        <v>1816</v>
      </c>
      <c r="K800" s="34" t="str">
        <f t="shared" si="290"/>
        <v>Usado</v>
      </c>
      <c r="L800" s="34">
        <v>1</v>
      </c>
      <c r="M800" s="34"/>
      <c r="N800" s="34"/>
      <c r="O800" s="34" t="str">
        <f t="shared" si="289"/>
        <v>ATENCION AL USUARIO</v>
      </c>
      <c r="P800" s="34"/>
      <c r="W800" s="196">
        <v>3500</v>
      </c>
      <c r="X800" s="111">
        <f t="shared" si="288"/>
        <v>3500</v>
      </c>
      <c r="Y800"/>
      <c r="Z800"/>
      <c r="AA800"/>
      <c r="AB800"/>
      <c r="AC800" s="66"/>
    </row>
    <row r="801" spans="2:29" s="35" customFormat="1">
      <c r="B801" s="38" t="s">
        <v>4102</v>
      </c>
      <c r="C801" s="36"/>
      <c r="D801" s="212" t="s">
        <v>3263</v>
      </c>
      <c r="E801" s="34" t="s">
        <v>896</v>
      </c>
      <c r="F801" s="34"/>
      <c r="G801" s="34"/>
      <c r="H801" s="34"/>
      <c r="I801" s="34"/>
      <c r="J801" s="34" t="s">
        <v>1816</v>
      </c>
      <c r="K801" s="34" t="str">
        <f t="shared" si="290"/>
        <v>Usado</v>
      </c>
      <c r="L801" s="34">
        <v>1</v>
      </c>
      <c r="M801" s="34"/>
      <c r="N801" s="34"/>
      <c r="O801" s="34" t="str">
        <f t="shared" si="289"/>
        <v>ATENCION AL USUARIO</v>
      </c>
      <c r="P801" s="34"/>
      <c r="W801" s="196"/>
      <c r="X801" s="197"/>
      <c r="Y801"/>
      <c r="Z801"/>
      <c r="AA801"/>
      <c r="AB801"/>
      <c r="AC801" s="66"/>
    </row>
    <row r="802" spans="2:29" s="35" customFormat="1" ht="18.75">
      <c r="B802" s="38" t="s">
        <v>4103</v>
      </c>
      <c r="C802" s="36"/>
      <c r="D802" s="212" t="s">
        <v>3264</v>
      </c>
      <c r="E802" s="34" t="s">
        <v>453</v>
      </c>
      <c r="J802" s="34" t="s">
        <v>1816</v>
      </c>
      <c r="K802" s="34" t="str">
        <f t="shared" si="290"/>
        <v>Usado</v>
      </c>
      <c r="O802" s="34" t="str">
        <f t="shared" si="289"/>
        <v>ATENCION AL USUARIO</v>
      </c>
      <c r="Y802"/>
      <c r="Z802"/>
      <c r="AA802"/>
      <c r="AB802"/>
      <c r="AC802" s="66"/>
    </row>
    <row r="803" spans="2:29" s="35" customFormat="1">
      <c r="B803" s="38" t="s">
        <v>4104</v>
      </c>
      <c r="C803" s="36"/>
      <c r="D803" s="212" t="s">
        <v>3265</v>
      </c>
      <c r="E803" s="34" t="s">
        <v>896</v>
      </c>
      <c r="F803" s="34"/>
      <c r="G803" s="34"/>
      <c r="H803" s="34"/>
      <c r="I803" s="34"/>
      <c r="J803" s="34" t="s">
        <v>1816</v>
      </c>
      <c r="K803" s="34" t="str">
        <f t="shared" si="290"/>
        <v>Usado</v>
      </c>
      <c r="L803" s="34">
        <v>1</v>
      </c>
      <c r="M803" s="34"/>
      <c r="N803" s="34"/>
      <c r="O803" s="34" t="str">
        <f t="shared" si="289"/>
        <v>ATENCION AL USUARIO</v>
      </c>
      <c r="P803" s="34"/>
      <c r="W803" s="196"/>
      <c r="X803" s="197"/>
      <c r="Y803"/>
      <c r="Z803"/>
      <c r="AA803"/>
      <c r="AB803"/>
      <c r="AC803" s="66"/>
    </row>
    <row r="804" spans="2:29" s="35" customFormat="1">
      <c r="B804" s="38" t="s">
        <v>4105</v>
      </c>
      <c r="C804" s="36"/>
      <c r="D804" s="212" t="s">
        <v>3266</v>
      </c>
      <c r="E804" s="34" t="s">
        <v>453</v>
      </c>
      <c r="F804" s="34"/>
      <c r="G804" s="34"/>
      <c r="H804" s="34"/>
      <c r="I804" s="34"/>
      <c r="J804" s="34" t="s">
        <v>1816</v>
      </c>
      <c r="K804" s="34" t="str">
        <f t="shared" si="290"/>
        <v>Usado</v>
      </c>
      <c r="L804" s="34">
        <v>1</v>
      </c>
      <c r="M804" s="34"/>
      <c r="N804" s="34"/>
      <c r="O804" s="34" t="str">
        <f t="shared" si="289"/>
        <v>ATENCION AL USUARIO</v>
      </c>
      <c r="P804" s="34"/>
      <c r="W804" s="196"/>
      <c r="X804" s="197"/>
      <c r="Y804"/>
      <c r="Z804"/>
      <c r="AA804"/>
      <c r="AB804"/>
      <c r="AC804" s="66"/>
    </row>
    <row r="805" spans="2:29" s="35" customFormat="1">
      <c r="B805" s="38" t="s">
        <v>4106</v>
      </c>
      <c r="C805" s="36"/>
      <c r="D805" s="212" t="s">
        <v>3267</v>
      </c>
      <c r="E805" s="34" t="s">
        <v>2528</v>
      </c>
      <c r="F805" s="34"/>
      <c r="G805" s="34"/>
      <c r="H805" s="34"/>
      <c r="I805" s="34"/>
      <c r="J805" s="34" t="s">
        <v>1816</v>
      </c>
      <c r="K805" s="34" t="str">
        <f t="shared" si="290"/>
        <v>Usado</v>
      </c>
      <c r="L805" s="34">
        <v>1</v>
      </c>
      <c r="M805" s="34"/>
      <c r="N805" s="34"/>
      <c r="O805" s="34" t="str">
        <f t="shared" si="289"/>
        <v>ATENCION AL USUARIO</v>
      </c>
      <c r="P805" s="34"/>
      <c r="W805" s="196"/>
      <c r="X805" s="197"/>
      <c r="Y805"/>
      <c r="Z805"/>
      <c r="AA805"/>
      <c r="AB805"/>
      <c r="AC805" s="66"/>
    </row>
    <row r="806" spans="2:29" s="35" customFormat="1">
      <c r="B806" s="38" t="s">
        <v>4107</v>
      </c>
      <c r="C806" s="36"/>
      <c r="D806" s="212" t="s">
        <v>3268</v>
      </c>
      <c r="E806" s="34" t="s">
        <v>1791</v>
      </c>
      <c r="F806" s="34"/>
      <c r="G806" s="34"/>
      <c r="H806" s="34"/>
      <c r="I806" s="34"/>
      <c r="J806" s="34" t="s">
        <v>1816</v>
      </c>
      <c r="K806" s="34" t="str">
        <f t="shared" si="290"/>
        <v>Usado</v>
      </c>
      <c r="L806" s="34">
        <v>1</v>
      </c>
      <c r="M806" s="34"/>
      <c r="N806" s="34"/>
      <c r="O806" s="34" t="str">
        <f t="shared" si="289"/>
        <v>ATENCION AL USUARIO</v>
      </c>
      <c r="P806" s="34"/>
      <c r="W806" s="196"/>
      <c r="X806" s="197"/>
      <c r="Y806"/>
      <c r="Z806"/>
      <c r="AA806"/>
      <c r="AB806"/>
      <c r="AC806" s="66"/>
    </row>
    <row r="807" spans="2:29" s="35" customFormat="1">
      <c r="B807" s="38" t="s">
        <v>4108</v>
      </c>
      <c r="C807" s="36"/>
      <c r="D807" s="212" t="s">
        <v>3269</v>
      </c>
      <c r="E807" s="34" t="s">
        <v>1296</v>
      </c>
      <c r="F807" s="34"/>
      <c r="G807" s="34"/>
      <c r="H807" s="34"/>
      <c r="I807" s="34"/>
      <c r="J807" s="34" t="s">
        <v>1816</v>
      </c>
      <c r="K807" s="34" t="str">
        <f t="shared" si="290"/>
        <v>Usado</v>
      </c>
      <c r="L807" s="34">
        <v>1</v>
      </c>
      <c r="M807" s="34"/>
      <c r="N807" s="34"/>
      <c r="O807" s="34" t="str">
        <f t="shared" si="289"/>
        <v>ATENCION AL USUARIO</v>
      </c>
      <c r="P807" s="34"/>
      <c r="W807" s="196"/>
      <c r="X807" s="197"/>
      <c r="Y807"/>
      <c r="Z807"/>
      <c r="AA807"/>
      <c r="AB807"/>
      <c r="AC807" s="66"/>
    </row>
    <row r="808" spans="2:29" s="35" customFormat="1">
      <c r="B808" s="38" t="s">
        <v>4109</v>
      </c>
      <c r="C808" s="36"/>
      <c r="D808" s="212" t="s">
        <v>3270</v>
      </c>
      <c r="E808" s="34" t="s">
        <v>1163</v>
      </c>
      <c r="F808" s="34"/>
      <c r="G808" s="34"/>
      <c r="H808" s="34"/>
      <c r="I808" s="34"/>
      <c r="J808" s="34" t="s">
        <v>1816</v>
      </c>
      <c r="K808" s="34" t="str">
        <f t="shared" si="290"/>
        <v>Usado</v>
      </c>
      <c r="L808" s="34">
        <v>1</v>
      </c>
      <c r="M808" s="34"/>
      <c r="N808" s="34"/>
      <c r="O808" s="34" t="str">
        <f t="shared" si="289"/>
        <v>ATENCION AL USUARIO</v>
      </c>
      <c r="P808" s="34"/>
      <c r="W808" s="196"/>
      <c r="X808" s="197"/>
      <c r="Y808"/>
      <c r="Z808"/>
      <c r="AA808"/>
      <c r="AB808"/>
      <c r="AC808" s="66"/>
    </row>
    <row r="809" spans="2:29" s="35" customFormat="1">
      <c r="B809" s="38" t="s">
        <v>4110</v>
      </c>
      <c r="C809" s="36"/>
      <c r="D809" s="212" t="s">
        <v>3271</v>
      </c>
      <c r="E809" s="34" t="s">
        <v>824</v>
      </c>
      <c r="F809" s="34"/>
      <c r="G809" s="34"/>
      <c r="H809" s="34"/>
      <c r="I809" s="34"/>
      <c r="J809" s="34" t="s">
        <v>1816</v>
      </c>
      <c r="K809" s="34" t="str">
        <f t="shared" si="290"/>
        <v>Usado</v>
      </c>
      <c r="L809" s="34">
        <v>1</v>
      </c>
      <c r="M809" s="34"/>
      <c r="N809" s="34"/>
      <c r="O809" s="34" t="str">
        <f t="shared" si="289"/>
        <v>ATENCION AL USUARIO</v>
      </c>
      <c r="P809" s="34"/>
      <c r="W809" s="196"/>
      <c r="X809" s="197"/>
      <c r="Y809"/>
      <c r="Z809"/>
      <c r="AA809"/>
      <c r="AB809"/>
      <c r="AC809" s="66"/>
    </row>
    <row r="810" spans="2:29" s="35" customFormat="1">
      <c r="B810" s="38" t="s">
        <v>4111</v>
      </c>
      <c r="C810" s="36"/>
      <c r="D810" s="212" t="s">
        <v>3272</v>
      </c>
      <c r="E810" s="34" t="s">
        <v>824</v>
      </c>
      <c r="F810" s="34"/>
      <c r="G810" s="34"/>
      <c r="H810" s="34"/>
      <c r="I810" s="34"/>
      <c r="J810" s="34" t="s">
        <v>1816</v>
      </c>
      <c r="K810" s="34" t="str">
        <f t="shared" si="290"/>
        <v>Usado</v>
      </c>
      <c r="L810" s="34">
        <v>1</v>
      </c>
      <c r="M810" s="34"/>
      <c r="N810" s="34"/>
      <c r="O810" s="34" t="str">
        <f t="shared" si="289"/>
        <v>ATENCION AL USUARIO</v>
      </c>
      <c r="P810" s="34"/>
      <c r="W810" s="196"/>
      <c r="X810" s="197"/>
      <c r="Y810"/>
      <c r="Z810"/>
      <c r="AA810"/>
      <c r="AB810"/>
      <c r="AC810" s="66"/>
    </row>
    <row r="811" spans="2:29" s="35" customFormat="1">
      <c r="B811" s="38" t="s">
        <v>4112</v>
      </c>
      <c r="C811" s="36"/>
      <c r="D811" s="212" t="s">
        <v>3273</v>
      </c>
      <c r="E811" s="34" t="s">
        <v>1244</v>
      </c>
      <c r="F811" s="34"/>
      <c r="G811" s="34"/>
      <c r="H811" s="34"/>
      <c r="I811" s="34"/>
      <c r="J811" s="34" t="s">
        <v>1816</v>
      </c>
      <c r="K811" s="34"/>
      <c r="L811" s="34">
        <v>1</v>
      </c>
      <c r="M811" s="34"/>
      <c r="N811" s="34"/>
      <c r="O811" s="34" t="s">
        <v>1297</v>
      </c>
      <c r="P811" s="34"/>
      <c r="W811" s="196"/>
      <c r="X811" s="197"/>
      <c r="Y811"/>
      <c r="Z811"/>
      <c r="AA811"/>
      <c r="AB811"/>
      <c r="AC811" s="66"/>
    </row>
    <row r="812" spans="2:29" s="35" customFormat="1">
      <c r="B812" s="38" t="s">
        <v>4113</v>
      </c>
      <c r="C812" s="36"/>
      <c r="D812" s="212" t="s">
        <v>3274</v>
      </c>
      <c r="E812" s="34" t="str">
        <f>+E133</f>
        <v>ZAFACON PEQUEñO</v>
      </c>
      <c r="F812" s="34"/>
      <c r="G812" s="34"/>
      <c r="H812" s="34"/>
      <c r="I812" s="34"/>
      <c r="J812" s="34" t="s">
        <v>1816</v>
      </c>
      <c r="K812" s="34" t="str">
        <f>+K796</f>
        <v>Usado</v>
      </c>
      <c r="L812" s="34">
        <f>+L516</f>
        <v>1</v>
      </c>
      <c r="M812" s="34"/>
      <c r="N812" s="34"/>
      <c r="O812" s="34" t="str">
        <f>+B2429</f>
        <v>ADMISION</v>
      </c>
      <c r="P812" s="34"/>
      <c r="W812" s="196">
        <v>1000</v>
      </c>
      <c r="X812" s="111">
        <f>+L812*W812</f>
        <v>1000</v>
      </c>
      <c r="Y812"/>
      <c r="Z812"/>
      <c r="AA812"/>
      <c r="AB812"/>
      <c r="AC812" s="66"/>
    </row>
    <row r="813" spans="2:29" s="35" customFormat="1">
      <c r="B813" s="38" t="s">
        <v>4114</v>
      </c>
      <c r="C813" s="36"/>
      <c r="D813" s="212" t="s">
        <v>3275</v>
      </c>
      <c r="E813" s="34" t="s">
        <v>393</v>
      </c>
      <c r="F813" s="34"/>
      <c r="G813" s="34" t="s">
        <v>497</v>
      </c>
      <c r="H813" s="34"/>
      <c r="I813" s="34"/>
      <c r="J813" s="34" t="s">
        <v>1816</v>
      </c>
      <c r="K813" s="34" t="str">
        <f t="shared" ref="K813:K823" si="291">+K797</f>
        <v>nuevo</v>
      </c>
      <c r="L813" s="34">
        <v>1</v>
      </c>
      <c r="M813" s="34"/>
      <c r="N813" s="34"/>
      <c r="O813" s="34" t="str">
        <f>+B2429</f>
        <v>ADMISION</v>
      </c>
      <c r="P813" s="34"/>
      <c r="W813" s="196">
        <v>1500</v>
      </c>
      <c r="X813" s="111">
        <f>+L813*W813</f>
        <v>1500</v>
      </c>
      <c r="Y813"/>
      <c r="Z813"/>
      <c r="AA813"/>
      <c r="AB813"/>
      <c r="AC813" s="66"/>
    </row>
    <row r="814" spans="2:29" s="35" customFormat="1">
      <c r="B814" s="38" t="s">
        <v>4115</v>
      </c>
      <c r="C814" s="36"/>
      <c r="D814" s="212" t="s">
        <v>3276</v>
      </c>
      <c r="E814" s="34" t="s">
        <v>1296</v>
      </c>
      <c r="H814" s="34"/>
      <c r="I814" s="34"/>
      <c r="J814" s="34" t="s">
        <v>1816</v>
      </c>
      <c r="K814" s="34" t="str">
        <f t="shared" si="291"/>
        <v>Usado</v>
      </c>
      <c r="L814" s="34">
        <v>1</v>
      </c>
      <c r="M814" s="34"/>
      <c r="N814" s="34"/>
      <c r="O814" s="34" t="str">
        <f>+B2429</f>
        <v>ADMISION</v>
      </c>
      <c r="P814" s="34"/>
      <c r="W814" s="196">
        <v>5000</v>
      </c>
      <c r="X814" s="111">
        <f>+L814*W814</f>
        <v>5000</v>
      </c>
      <c r="Y814"/>
      <c r="Z814"/>
      <c r="AA814"/>
      <c r="AB814"/>
      <c r="AC814" s="66"/>
    </row>
    <row r="815" spans="2:29" s="35" customFormat="1" ht="18.75">
      <c r="B815" s="38" t="s">
        <v>4116</v>
      </c>
      <c r="C815" s="36"/>
      <c r="D815" s="212" t="s">
        <v>3277</v>
      </c>
      <c r="E815" s="34" t="s">
        <v>1296</v>
      </c>
      <c r="F815" s="34"/>
      <c r="G815" s="34"/>
      <c r="J815" s="34" t="s">
        <v>1816</v>
      </c>
      <c r="K815" s="34" t="str">
        <f t="shared" si="291"/>
        <v>Usado</v>
      </c>
      <c r="L815" s="34">
        <v>1</v>
      </c>
      <c r="O815" s="34" t="s">
        <v>1297</v>
      </c>
      <c r="Y815"/>
      <c r="Z815"/>
      <c r="AA815"/>
      <c r="AB815"/>
      <c r="AC815" s="66"/>
    </row>
    <row r="816" spans="2:29" s="35" customFormat="1">
      <c r="B816" s="38" t="s">
        <v>4117</v>
      </c>
      <c r="C816" s="36"/>
      <c r="D816" s="212" t="s">
        <v>3278</v>
      </c>
      <c r="E816" s="34" t="s">
        <v>896</v>
      </c>
      <c r="H816" s="34"/>
      <c r="I816" s="34"/>
      <c r="J816" s="34" t="s">
        <v>1816</v>
      </c>
      <c r="K816" s="34" t="str">
        <f t="shared" si="291"/>
        <v>Usado</v>
      </c>
      <c r="L816" s="34">
        <v>1</v>
      </c>
      <c r="M816" s="34"/>
      <c r="N816" s="34"/>
      <c r="O816" s="34" t="s">
        <v>1297</v>
      </c>
      <c r="P816" s="34"/>
      <c r="W816" s="196"/>
      <c r="X816" s="197"/>
      <c r="Y816"/>
      <c r="Z816"/>
      <c r="AA816"/>
      <c r="AB816"/>
      <c r="AC816" s="66"/>
    </row>
    <row r="817" spans="2:29" s="35" customFormat="1">
      <c r="B817" s="38" t="s">
        <v>4118</v>
      </c>
      <c r="C817" s="36"/>
      <c r="D817" s="212" t="s">
        <v>3279</v>
      </c>
      <c r="E817" s="34" t="s">
        <v>453</v>
      </c>
      <c r="F817" s="34"/>
      <c r="G817" s="34"/>
      <c r="H817" s="34"/>
      <c r="I817" s="34"/>
      <c r="J817" s="34" t="s">
        <v>1816</v>
      </c>
      <c r="K817" s="34" t="str">
        <f t="shared" si="291"/>
        <v>Usado</v>
      </c>
      <c r="L817" s="34">
        <f>+L521</f>
        <v>1</v>
      </c>
      <c r="M817" s="34"/>
      <c r="N817" s="34"/>
      <c r="O817" s="34" t="s">
        <v>1297</v>
      </c>
      <c r="P817" s="34"/>
      <c r="W817" s="196"/>
      <c r="X817" s="197"/>
      <c r="Y817"/>
      <c r="Z817"/>
      <c r="AA817"/>
      <c r="AB817"/>
      <c r="AC817" s="66"/>
    </row>
    <row r="818" spans="2:29" s="35" customFormat="1">
      <c r="B818" s="38" t="s">
        <v>4119</v>
      </c>
      <c r="C818" s="36"/>
      <c r="D818" s="212" t="s">
        <v>3280</v>
      </c>
      <c r="E818" s="34" t="s">
        <v>896</v>
      </c>
      <c r="F818" s="34"/>
      <c r="G818" s="34"/>
      <c r="H818" s="34"/>
      <c r="I818" s="34"/>
      <c r="J818" s="34" t="s">
        <v>1816</v>
      </c>
      <c r="K818" s="34" t="str">
        <f t="shared" si="291"/>
        <v>Usado</v>
      </c>
      <c r="L818" s="34">
        <v>1</v>
      </c>
      <c r="M818" s="34"/>
      <c r="N818" s="34"/>
      <c r="O818" s="34" t="s">
        <v>1297</v>
      </c>
      <c r="P818" s="34"/>
      <c r="W818" s="196"/>
      <c r="X818" s="197"/>
      <c r="Y818"/>
      <c r="Z818"/>
      <c r="AA818"/>
      <c r="AB818"/>
      <c r="AC818" s="66"/>
    </row>
    <row r="819" spans="2:29" s="35" customFormat="1">
      <c r="B819" s="38" t="s">
        <v>4120</v>
      </c>
      <c r="C819" s="36"/>
      <c r="D819" s="212" t="s">
        <v>3281</v>
      </c>
      <c r="E819" s="34" t="s">
        <v>453</v>
      </c>
      <c r="F819" s="34"/>
      <c r="G819" s="34"/>
      <c r="H819" s="34"/>
      <c r="I819" s="34"/>
      <c r="J819" s="34" t="s">
        <v>1816</v>
      </c>
      <c r="K819" s="34" t="str">
        <f t="shared" si="291"/>
        <v>Usado</v>
      </c>
      <c r="L819" s="34">
        <f>+L523</f>
        <v>1</v>
      </c>
      <c r="M819" s="34"/>
      <c r="N819" s="34"/>
      <c r="O819" s="34" t="s">
        <v>1297</v>
      </c>
      <c r="P819" s="34"/>
      <c r="W819" s="196"/>
      <c r="X819" s="197"/>
      <c r="Y819"/>
      <c r="Z819"/>
      <c r="AA819"/>
      <c r="AB819"/>
      <c r="AC819" s="66"/>
    </row>
    <row r="820" spans="2:29" s="35" customFormat="1">
      <c r="B820" s="38" t="s">
        <v>4121</v>
      </c>
      <c r="C820" s="36"/>
      <c r="D820" s="212" t="s">
        <v>3282</v>
      </c>
      <c r="E820" s="34" t="s">
        <v>1773</v>
      </c>
      <c r="F820" s="34"/>
      <c r="G820" s="34"/>
      <c r="H820" s="34"/>
      <c r="I820" s="34"/>
      <c r="J820" s="34" t="s">
        <v>1816</v>
      </c>
      <c r="K820" s="34" t="str">
        <f t="shared" si="291"/>
        <v>Usado</v>
      </c>
      <c r="L820" s="34">
        <v>1</v>
      </c>
      <c r="M820" s="34"/>
      <c r="N820" s="34"/>
      <c r="O820" s="34" t="s">
        <v>1267</v>
      </c>
      <c r="P820" s="34"/>
      <c r="W820" s="196">
        <v>800</v>
      </c>
      <c r="X820" s="197">
        <f t="shared" ref="X820:X822" si="292">+L820*W820</f>
        <v>800</v>
      </c>
      <c r="Y820"/>
      <c r="Z820"/>
      <c r="AA820"/>
      <c r="AB820"/>
      <c r="AC820" s="66"/>
    </row>
    <row r="821" spans="2:29" s="35" customFormat="1">
      <c r="B821" s="38" t="s">
        <v>4122</v>
      </c>
      <c r="C821" s="36"/>
      <c r="D821" s="212" t="s">
        <v>3283</v>
      </c>
      <c r="E821" s="34" t="s">
        <v>1148</v>
      </c>
      <c r="F821" s="34"/>
      <c r="G821" s="34"/>
      <c r="H821" s="34"/>
      <c r="I821" s="34"/>
      <c r="J821" s="34" t="s">
        <v>1816</v>
      </c>
      <c r="K821" s="34" t="str">
        <f t="shared" si="291"/>
        <v>Usado</v>
      </c>
      <c r="L821" s="34">
        <f>+L814</f>
        <v>1</v>
      </c>
      <c r="M821" s="34"/>
      <c r="N821" s="34"/>
      <c r="O821" s="34" t="str">
        <f>+O820</f>
        <v>ESTACION DE ENFERMERIA</v>
      </c>
      <c r="P821" s="34"/>
      <c r="W821" s="196">
        <v>60000</v>
      </c>
      <c r="X821" s="197">
        <f t="shared" si="292"/>
        <v>60000</v>
      </c>
      <c r="Y821"/>
      <c r="Z821"/>
      <c r="AA821"/>
      <c r="AB821"/>
      <c r="AC821" s="66"/>
    </row>
    <row r="822" spans="2:29" s="35" customFormat="1">
      <c r="B822" s="38" t="s">
        <v>4123</v>
      </c>
      <c r="C822" s="36"/>
      <c r="D822" s="212" t="s">
        <v>3284</v>
      </c>
      <c r="E822" s="34" t="s">
        <v>1244</v>
      </c>
      <c r="F822" s="34"/>
      <c r="G822" s="34"/>
      <c r="H822" s="34"/>
      <c r="I822" s="34"/>
      <c r="J822" s="34" t="s">
        <v>1816</v>
      </c>
      <c r="K822" s="34" t="str">
        <f t="shared" si="291"/>
        <v>Usado</v>
      </c>
      <c r="L822" s="34">
        <v>1</v>
      </c>
      <c r="M822" s="34"/>
      <c r="N822" s="34"/>
      <c r="O822" s="34" t="str">
        <f t="shared" ref="O822:O836" si="293">+O821</f>
        <v>ESTACION DE ENFERMERIA</v>
      </c>
      <c r="P822" s="34"/>
      <c r="W822" s="196">
        <v>1500</v>
      </c>
      <c r="X822" s="197">
        <f t="shared" si="292"/>
        <v>1500</v>
      </c>
      <c r="Y822"/>
      <c r="Z822"/>
      <c r="AA822"/>
      <c r="AB822"/>
      <c r="AC822" s="66"/>
    </row>
    <row r="823" spans="2:29" s="35" customFormat="1">
      <c r="B823" s="38" t="s">
        <v>4124</v>
      </c>
      <c r="C823" s="36"/>
      <c r="D823" s="212" t="s">
        <v>3285</v>
      </c>
      <c r="E823" s="34" t="s">
        <v>1244</v>
      </c>
      <c r="F823" s="34"/>
      <c r="G823" s="34"/>
      <c r="H823" s="34"/>
      <c r="I823" s="34"/>
      <c r="J823" s="34" t="s">
        <v>1816</v>
      </c>
      <c r="K823" s="34" t="str">
        <f t="shared" si="291"/>
        <v>Usado</v>
      </c>
      <c r="L823" s="34">
        <v>1</v>
      </c>
      <c r="M823" s="34"/>
      <c r="N823" s="34"/>
      <c r="O823" s="34" t="str">
        <f t="shared" ref="O823" si="294">+O822</f>
        <v>ESTACION DE ENFERMERIA</v>
      </c>
      <c r="P823" s="34"/>
      <c r="W823" s="196">
        <v>1500</v>
      </c>
      <c r="X823" s="197">
        <f t="shared" ref="X823" si="295">+L823*W823</f>
        <v>1500</v>
      </c>
      <c r="AA823"/>
      <c r="AB823"/>
      <c r="AC823" s="66"/>
    </row>
    <row r="824" spans="2:29" s="35" customFormat="1">
      <c r="B824" s="38" t="s">
        <v>4125</v>
      </c>
      <c r="C824" s="36"/>
      <c r="D824" s="212" t="s">
        <v>3286</v>
      </c>
      <c r="E824" s="34" t="s">
        <v>1704</v>
      </c>
      <c r="F824" s="34">
        <f>+F813</f>
        <v>0</v>
      </c>
      <c r="G824" s="129"/>
      <c r="H824" s="129"/>
      <c r="I824" s="129"/>
      <c r="J824" s="34" t="s">
        <v>1816</v>
      </c>
      <c r="K824" s="34" t="str">
        <f>+K807</f>
        <v>Usado</v>
      </c>
      <c r="L824" s="34">
        <f>+L821</f>
        <v>1</v>
      </c>
      <c r="M824" s="129"/>
      <c r="N824" s="129"/>
      <c r="O824" s="34" t="str">
        <f>+O822</f>
        <v>ESTACION DE ENFERMERIA</v>
      </c>
      <c r="P824" s="129"/>
      <c r="Q824" s="74"/>
      <c r="R824" s="74"/>
      <c r="S824" s="74"/>
      <c r="T824" s="74"/>
      <c r="U824" s="74"/>
      <c r="V824" s="74"/>
      <c r="W824" s="196">
        <v>15000</v>
      </c>
      <c r="X824" s="197">
        <f>+L824*W824</f>
        <v>15000</v>
      </c>
      <c r="Y824"/>
      <c r="Z824"/>
      <c r="AA824"/>
      <c r="AB824"/>
      <c r="AC824" s="66"/>
    </row>
    <row r="825" spans="2:29" s="35" customFormat="1">
      <c r="B825" s="38" t="s">
        <v>4126</v>
      </c>
      <c r="C825" s="36"/>
      <c r="D825" s="212" t="s">
        <v>3287</v>
      </c>
      <c r="E825" s="34" t="s">
        <v>1718</v>
      </c>
      <c r="F825" s="34" t="s">
        <v>1774</v>
      </c>
      <c r="G825" s="34"/>
      <c r="H825" s="34"/>
      <c r="I825" s="34"/>
      <c r="J825" s="34" t="s">
        <v>1816</v>
      </c>
      <c r="K825" s="34" t="str">
        <f>+K808</f>
        <v>Usado</v>
      </c>
      <c r="L825" s="34">
        <v>1</v>
      </c>
      <c r="M825" s="34"/>
      <c r="N825" s="34"/>
      <c r="O825" s="34" t="str">
        <f>+O824</f>
        <v>ESTACION DE ENFERMERIA</v>
      </c>
      <c r="P825" s="34"/>
      <c r="W825" s="196">
        <v>2000</v>
      </c>
      <c r="X825" s="197">
        <f>+L825*W825</f>
        <v>2000</v>
      </c>
      <c r="Y825"/>
      <c r="Z825"/>
      <c r="AA825"/>
      <c r="AB825"/>
      <c r="AC825" s="66"/>
    </row>
    <row r="826" spans="2:29" s="35" customFormat="1">
      <c r="B826" s="38" t="s">
        <v>4127</v>
      </c>
      <c r="C826" s="36"/>
      <c r="D826" s="212" t="s">
        <v>3288</v>
      </c>
      <c r="E826" s="34" t="s">
        <v>1702</v>
      </c>
      <c r="F826" s="34"/>
      <c r="G826" s="34"/>
      <c r="H826" s="34"/>
      <c r="I826" s="34"/>
      <c r="J826" s="34" t="s">
        <v>1816</v>
      </c>
      <c r="K826" s="34" t="str">
        <f>+K809</f>
        <v>Usado</v>
      </c>
      <c r="L826" s="34">
        <v>1</v>
      </c>
      <c r="M826" s="34"/>
      <c r="N826" s="34"/>
      <c r="O826" s="34" t="str">
        <f>+O825</f>
        <v>ESTACION DE ENFERMERIA</v>
      </c>
      <c r="P826" s="34"/>
      <c r="W826" s="196">
        <v>5000</v>
      </c>
      <c r="X826" s="197">
        <f>+L826*W826</f>
        <v>5000</v>
      </c>
      <c r="Y826"/>
      <c r="Z826"/>
      <c r="AA826"/>
      <c r="AB826"/>
      <c r="AC826" s="66"/>
    </row>
    <row r="827" spans="2:29" s="35" customFormat="1">
      <c r="B827" s="38" t="s">
        <v>4128</v>
      </c>
      <c r="C827" s="36"/>
      <c r="D827" s="212" t="s">
        <v>3289</v>
      </c>
      <c r="E827" s="34" t="s">
        <v>1702</v>
      </c>
      <c r="F827" s="129"/>
      <c r="G827" s="129"/>
      <c r="H827" s="129"/>
      <c r="I827" s="129"/>
      <c r="J827" s="34" t="s">
        <v>1775</v>
      </c>
      <c r="K827" s="34" t="str">
        <f>+K824</f>
        <v>Usado</v>
      </c>
      <c r="L827" s="34">
        <v>1</v>
      </c>
      <c r="M827" s="129"/>
      <c r="N827" s="129"/>
      <c r="O827" s="34" t="str">
        <f t="shared" ref="O827:O835" si="296">+O826</f>
        <v>ESTACION DE ENFERMERIA</v>
      </c>
      <c r="P827" s="129"/>
      <c r="Q827" s="74"/>
      <c r="R827" s="74"/>
      <c r="S827" s="74"/>
      <c r="T827" s="74"/>
      <c r="U827" s="74"/>
      <c r="V827" s="74"/>
      <c r="W827" s="196">
        <v>5000</v>
      </c>
      <c r="X827" s="197">
        <f t="shared" ref="X827:X828" si="297">+L827*W827</f>
        <v>5000</v>
      </c>
      <c r="Y827"/>
      <c r="Z827"/>
      <c r="AA827"/>
      <c r="AB827"/>
      <c r="AC827" s="66"/>
    </row>
    <row r="828" spans="2:29" s="35" customFormat="1">
      <c r="B828" s="38" t="s">
        <v>4129</v>
      </c>
      <c r="C828" s="36"/>
      <c r="D828" s="212" t="s">
        <v>3290</v>
      </c>
      <c r="E828" s="34" t="s">
        <v>1777</v>
      </c>
      <c r="F828" s="34"/>
      <c r="G828" s="34"/>
      <c r="H828" s="34"/>
      <c r="I828" s="34"/>
      <c r="J828" s="34" t="str">
        <f>+J821</f>
        <v>NEGRO</v>
      </c>
      <c r="K828" s="34" t="str">
        <f>+K825</f>
        <v>Usado</v>
      </c>
      <c r="L828" s="34">
        <v>1</v>
      </c>
      <c r="M828" s="34"/>
      <c r="N828" s="34"/>
      <c r="O828" s="34" t="str">
        <f t="shared" si="296"/>
        <v>ESTACION DE ENFERMERIA</v>
      </c>
      <c r="P828" s="34"/>
      <c r="W828" s="196">
        <v>7800</v>
      </c>
      <c r="X828" s="197">
        <f t="shared" si="297"/>
        <v>7800</v>
      </c>
      <c r="Y828"/>
      <c r="Z828"/>
      <c r="AA828"/>
      <c r="AB828"/>
      <c r="AC828" s="66"/>
    </row>
    <row r="829" spans="2:29" s="35" customFormat="1">
      <c r="B829" s="38" t="s">
        <v>4130</v>
      </c>
      <c r="C829" s="36"/>
      <c r="D829" s="212" t="s">
        <v>3291</v>
      </c>
      <c r="E829" s="34" t="s">
        <v>1791</v>
      </c>
      <c r="F829" s="34"/>
      <c r="G829" s="34"/>
      <c r="H829" s="34"/>
      <c r="I829" s="34"/>
      <c r="J829" s="34" t="s">
        <v>1816</v>
      </c>
      <c r="K829" s="34" t="str">
        <f t="shared" ref="K829:K892" si="298">+K826</f>
        <v>Usado</v>
      </c>
      <c r="L829" s="34">
        <v>1</v>
      </c>
      <c r="M829" s="34"/>
      <c r="N829" s="34"/>
      <c r="O829" s="34" t="str">
        <f t="shared" si="296"/>
        <v>ESTACION DE ENFERMERIA</v>
      </c>
      <c r="P829" s="34"/>
      <c r="W829" s="196"/>
      <c r="X829" s="197"/>
      <c r="Y829"/>
      <c r="Z829"/>
      <c r="AA829"/>
      <c r="AB829"/>
      <c r="AC829" s="66"/>
    </row>
    <row r="830" spans="2:29" s="35" customFormat="1">
      <c r="B830" s="38" t="s">
        <v>4131</v>
      </c>
      <c r="C830" s="36"/>
      <c r="D830" s="212" t="s">
        <v>3292</v>
      </c>
      <c r="E830" s="34" t="s">
        <v>1791</v>
      </c>
      <c r="F830" s="34"/>
      <c r="G830" s="34"/>
      <c r="H830" s="34"/>
      <c r="I830" s="34"/>
      <c r="J830" s="34" t="s">
        <v>1816</v>
      </c>
      <c r="K830" s="34" t="str">
        <f t="shared" si="298"/>
        <v>Usado</v>
      </c>
      <c r="L830" s="34">
        <v>1</v>
      </c>
      <c r="M830" s="34"/>
      <c r="N830" s="34"/>
      <c r="O830" s="34" t="str">
        <f t="shared" si="296"/>
        <v>ESTACION DE ENFERMERIA</v>
      </c>
      <c r="P830" s="34"/>
      <c r="W830" s="196"/>
      <c r="X830" s="197"/>
      <c r="Y830"/>
      <c r="Z830"/>
      <c r="AA830"/>
      <c r="AB830"/>
      <c r="AC830" s="66"/>
    </row>
    <row r="831" spans="2:29" s="35" customFormat="1">
      <c r="B831" s="38" t="s">
        <v>4132</v>
      </c>
      <c r="C831" s="36"/>
      <c r="D831" s="212" t="s">
        <v>3293</v>
      </c>
      <c r="E831" s="34" t="s">
        <v>1296</v>
      </c>
      <c r="F831" s="34"/>
      <c r="G831" s="34"/>
      <c r="H831" s="34"/>
      <c r="I831" s="34"/>
      <c r="J831" s="34" t="s">
        <v>1816</v>
      </c>
      <c r="K831" s="34" t="str">
        <f t="shared" si="298"/>
        <v>Usado</v>
      </c>
      <c r="L831" s="34">
        <v>1</v>
      </c>
      <c r="M831" s="34"/>
      <c r="N831" s="34"/>
      <c r="O831" s="34" t="str">
        <f t="shared" si="296"/>
        <v>ESTACION DE ENFERMERIA</v>
      </c>
      <c r="P831" s="34"/>
      <c r="W831" s="196"/>
      <c r="X831" s="197"/>
      <c r="Y831"/>
      <c r="Z831"/>
      <c r="AA831"/>
      <c r="AB831"/>
      <c r="AC831" s="66"/>
    </row>
    <row r="832" spans="2:29" s="35" customFormat="1">
      <c r="B832" s="38" t="s">
        <v>4133</v>
      </c>
      <c r="C832" s="36"/>
      <c r="D832" s="212" t="s">
        <v>3294</v>
      </c>
      <c r="E832" s="34" t="s">
        <v>1296</v>
      </c>
      <c r="F832" s="34"/>
      <c r="G832" s="34"/>
      <c r="H832" s="34"/>
      <c r="I832" s="34"/>
      <c r="J832" s="34" t="s">
        <v>1816</v>
      </c>
      <c r="K832" s="34" t="str">
        <f t="shared" si="298"/>
        <v>Usado</v>
      </c>
      <c r="L832" s="34">
        <v>1</v>
      </c>
      <c r="M832" s="34"/>
      <c r="N832" s="34"/>
      <c r="O832" s="34" t="str">
        <f t="shared" si="296"/>
        <v>ESTACION DE ENFERMERIA</v>
      </c>
      <c r="P832" s="34"/>
      <c r="W832" s="196"/>
      <c r="X832" s="197"/>
      <c r="Y832"/>
      <c r="Z832"/>
      <c r="AA832"/>
      <c r="AB832"/>
      <c r="AC832" s="66"/>
    </row>
    <row r="833" spans="2:29" s="35" customFormat="1">
      <c r="B833" s="38" t="s">
        <v>4134</v>
      </c>
      <c r="C833" s="36"/>
      <c r="D833" s="212" t="s">
        <v>3295</v>
      </c>
      <c r="E833" s="34" t="s">
        <v>896</v>
      </c>
      <c r="F833" s="34"/>
      <c r="G833" s="34"/>
      <c r="H833" s="34"/>
      <c r="I833" s="34"/>
      <c r="J833" s="34" t="s">
        <v>1816</v>
      </c>
      <c r="K833" s="34" t="str">
        <f t="shared" si="298"/>
        <v>Usado</v>
      </c>
      <c r="L833" s="34">
        <v>1</v>
      </c>
      <c r="M833" s="34"/>
      <c r="N833" s="34"/>
      <c r="O833" s="34" t="str">
        <f t="shared" si="296"/>
        <v>ESTACION DE ENFERMERIA</v>
      </c>
      <c r="P833" s="34"/>
      <c r="W833" s="196"/>
      <c r="X833" s="197"/>
      <c r="Y833"/>
      <c r="Z833"/>
      <c r="AA833"/>
      <c r="AB833"/>
      <c r="AC833" s="66"/>
    </row>
    <row r="834" spans="2:29" s="35" customFormat="1">
      <c r="B834" s="38" t="s">
        <v>4135</v>
      </c>
      <c r="C834" s="36"/>
      <c r="D834" s="212" t="s">
        <v>3296</v>
      </c>
      <c r="E834" s="34" t="s">
        <v>453</v>
      </c>
      <c r="F834" s="34"/>
      <c r="G834" s="34"/>
      <c r="H834" s="34"/>
      <c r="I834" s="34"/>
      <c r="J834" s="34" t="s">
        <v>1775</v>
      </c>
      <c r="K834" s="34" t="str">
        <f t="shared" si="298"/>
        <v>Usado</v>
      </c>
      <c r="L834" s="34">
        <v>1</v>
      </c>
      <c r="M834" s="34"/>
      <c r="N834" s="34"/>
      <c r="O834" s="34" t="str">
        <f t="shared" si="296"/>
        <v>ESTACION DE ENFERMERIA</v>
      </c>
      <c r="P834" s="34"/>
      <c r="W834" s="196"/>
      <c r="X834" s="197"/>
      <c r="Y834"/>
      <c r="Z834"/>
      <c r="AA834"/>
      <c r="AB834"/>
      <c r="AC834" s="66"/>
    </row>
    <row r="835" spans="2:29" s="35" customFormat="1">
      <c r="B835" s="38" t="s">
        <v>4136</v>
      </c>
      <c r="C835" s="36"/>
      <c r="D835" s="212" t="s">
        <v>3297</v>
      </c>
      <c r="E835" s="34" t="s">
        <v>824</v>
      </c>
      <c r="F835" s="34"/>
      <c r="G835" s="34"/>
      <c r="H835" s="34"/>
      <c r="I835" s="34"/>
      <c r="J835" s="34" t="str">
        <f>+J828</f>
        <v>NEGRO</v>
      </c>
      <c r="K835" s="34" t="str">
        <f t="shared" si="298"/>
        <v>Usado</v>
      </c>
      <c r="L835" s="34">
        <v>1</v>
      </c>
      <c r="M835" s="34"/>
      <c r="N835" s="34"/>
      <c r="O835" s="34" t="str">
        <f t="shared" si="296"/>
        <v>ESTACION DE ENFERMERIA</v>
      </c>
      <c r="P835" s="34"/>
      <c r="W835" s="196"/>
      <c r="X835" s="197"/>
      <c r="Y835"/>
      <c r="Z835"/>
      <c r="AA835"/>
      <c r="AB835"/>
      <c r="AC835" s="66"/>
    </row>
    <row r="836" spans="2:29" s="35" customFormat="1">
      <c r="B836" s="38" t="s">
        <v>4137</v>
      </c>
      <c r="C836" s="36"/>
      <c r="D836" s="212" t="s">
        <v>3298</v>
      </c>
      <c r="E836" s="34" t="str">
        <f>+E835</f>
        <v>ZAFACON</v>
      </c>
      <c r="F836" s="34"/>
      <c r="G836" s="34"/>
      <c r="H836" s="34"/>
      <c r="I836" s="34"/>
      <c r="J836" s="34" t="s">
        <v>1816</v>
      </c>
      <c r="K836" s="34" t="str">
        <f t="shared" si="298"/>
        <v>Usado</v>
      </c>
      <c r="L836" s="34">
        <v>1</v>
      </c>
      <c r="M836" s="34"/>
      <c r="N836" s="34"/>
      <c r="O836" s="34" t="str">
        <f t="shared" si="293"/>
        <v>ESTACION DE ENFERMERIA</v>
      </c>
      <c r="P836" s="34"/>
      <c r="W836" s="196"/>
      <c r="X836" s="197"/>
      <c r="Y836"/>
      <c r="Z836"/>
      <c r="AA836"/>
      <c r="AB836"/>
      <c r="AC836" s="66"/>
    </row>
    <row r="837" spans="2:29" s="35" customFormat="1">
      <c r="B837" s="38" t="s">
        <v>4138</v>
      </c>
      <c r="C837" s="36"/>
      <c r="D837" s="212" t="s">
        <v>3299</v>
      </c>
      <c r="E837" s="34" t="str">
        <f>+E794</f>
        <v>Jgo Mueble de 3 personas</v>
      </c>
      <c r="F837" s="34"/>
      <c r="G837" s="34"/>
      <c r="H837" s="34"/>
      <c r="I837" s="34"/>
      <c r="J837" s="34" t="s">
        <v>1816</v>
      </c>
      <c r="K837" s="34" t="str">
        <f t="shared" si="298"/>
        <v>Usado</v>
      </c>
      <c r="L837" s="34">
        <v>1</v>
      </c>
      <c r="M837" s="34"/>
      <c r="N837" s="34"/>
      <c r="O837" s="34" t="s">
        <v>4159</v>
      </c>
      <c r="P837" s="34"/>
      <c r="W837" s="196"/>
      <c r="X837" s="197"/>
      <c r="Y837"/>
      <c r="Z837"/>
      <c r="AA837"/>
      <c r="AB837"/>
      <c r="AC837" s="66"/>
    </row>
    <row r="838" spans="2:29" s="35" customFormat="1">
      <c r="B838" s="38" t="s">
        <v>4139</v>
      </c>
      <c r="C838" s="36"/>
      <c r="D838" s="212" t="s">
        <v>3300</v>
      </c>
      <c r="E838" s="34" t="str">
        <f>+E837</f>
        <v>Jgo Mueble de 3 personas</v>
      </c>
      <c r="F838" s="34"/>
      <c r="G838" s="34"/>
      <c r="H838" s="34"/>
      <c r="I838" s="34"/>
      <c r="J838" s="34" t="s">
        <v>1816</v>
      </c>
      <c r="K838" s="34" t="str">
        <f t="shared" si="298"/>
        <v>Usado</v>
      </c>
      <c r="L838" s="34">
        <v>1</v>
      </c>
      <c r="M838" s="34"/>
      <c r="N838" s="34"/>
      <c r="O838" s="34" t="s">
        <v>4159</v>
      </c>
      <c r="P838" s="34"/>
      <c r="W838" s="196"/>
      <c r="X838" s="197"/>
      <c r="Y838"/>
      <c r="Z838"/>
      <c r="AA838"/>
      <c r="AB838"/>
      <c r="AC838" s="66"/>
    </row>
    <row r="839" spans="2:29" s="35" customFormat="1">
      <c r="B839" s="38" t="s">
        <v>4140</v>
      </c>
      <c r="C839" s="36"/>
      <c r="D839" s="212" t="s">
        <v>3301</v>
      </c>
      <c r="E839" s="34" t="s">
        <v>1794</v>
      </c>
      <c r="F839" s="34"/>
      <c r="G839" s="34"/>
      <c r="H839" s="34"/>
      <c r="I839" s="34"/>
      <c r="J839" s="34" t="s">
        <v>1816</v>
      </c>
      <c r="K839" s="34" t="str">
        <f t="shared" si="298"/>
        <v>Usado</v>
      </c>
      <c r="L839" s="34">
        <v>1</v>
      </c>
      <c r="M839" s="34"/>
      <c r="N839" s="34"/>
      <c r="O839" s="34" t="s">
        <v>4160</v>
      </c>
      <c r="P839" s="34"/>
      <c r="W839" s="196"/>
      <c r="X839" s="197"/>
      <c r="Y839"/>
      <c r="Z839"/>
      <c r="AA839"/>
      <c r="AB839"/>
      <c r="AC839" s="66"/>
    </row>
    <row r="840" spans="2:29" s="35" customFormat="1">
      <c r="B840" s="38" t="s">
        <v>4141</v>
      </c>
      <c r="C840" s="36"/>
      <c r="D840" s="212" t="s">
        <v>3302</v>
      </c>
      <c r="E840" s="34" t="s">
        <v>1332</v>
      </c>
      <c r="F840" s="34"/>
      <c r="G840" s="34"/>
      <c r="H840" s="34"/>
      <c r="I840" s="34"/>
      <c r="J840" s="34" t="s">
        <v>1816</v>
      </c>
      <c r="K840" s="34" t="str">
        <f t="shared" si="298"/>
        <v>Usado</v>
      </c>
      <c r="L840" s="34">
        <v>1</v>
      </c>
      <c r="M840" s="34"/>
      <c r="N840" s="34"/>
      <c r="O840" s="34" t="str">
        <f>+O839</f>
        <v>AREA TB</v>
      </c>
      <c r="P840" s="34"/>
      <c r="W840" s="196"/>
      <c r="X840" s="197"/>
      <c r="Y840"/>
      <c r="Z840"/>
      <c r="AA840"/>
      <c r="AB840"/>
      <c r="AC840" s="66"/>
    </row>
    <row r="841" spans="2:29" s="35" customFormat="1">
      <c r="B841" s="38" t="s">
        <v>4142</v>
      </c>
      <c r="C841" s="36"/>
      <c r="D841" s="212" t="s">
        <v>3303</v>
      </c>
      <c r="E841" s="34" t="s">
        <v>2081</v>
      </c>
      <c r="F841" s="34"/>
      <c r="G841" s="34"/>
      <c r="H841" s="34"/>
      <c r="I841" s="34"/>
      <c r="J841" s="34" t="s">
        <v>1775</v>
      </c>
      <c r="K841" s="34" t="str">
        <f t="shared" si="298"/>
        <v>Usado</v>
      </c>
      <c r="L841" s="34">
        <v>1</v>
      </c>
      <c r="M841" s="34"/>
      <c r="N841" s="34"/>
      <c r="O841" s="34" t="s">
        <v>4161</v>
      </c>
      <c r="P841" s="34"/>
      <c r="W841" s="196"/>
      <c r="X841" s="197"/>
      <c r="Y841"/>
      <c r="Z841"/>
      <c r="AA841"/>
      <c r="AB841"/>
      <c r="AC841" s="66"/>
    </row>
    <row r="842" spans="2:29" s="35" customFormat="1">
      <c r="B842" s="38" t="s">
        <v>4143</v>
      </c>
      <c r="C842" s="36"/>
      <c r="D842" s="212" t="s">
        <v>3304</v>
      </c>
      <c r="E842" s="34" t="s">
        <v>2082</v>
      </c>
      <c r="F842" s="34"/>
      <c r="G842" s="34"/>
      <c r="H842" s="34"/>
      <c r="I842" s="34"/>
      <c r="J842" s="34" t="str">
        <f>+J835</f>
        <v>NEGRO</v>
      </c>
      <c r="K842" s="34" t="str">
        <f t="shared" si="298"/>
        <v>Usado</v>
      </c>
      <c r="L842" s="34">
        <v>1</v>
      </c>
      <c r="M842" s="34"/>
      <c r="N842" s="34"/>
      <c r="O842" s="34" t="str">
        <f>+O841</f>
        <v>ELECTROCARDIOGRAMA</v>
      </c>
      <c r="P842" s="34"/>
      <c r="W842" s="196"/>
      <c r="X842" s="197"/>
      <c r="Y842"/>
      <c r="Z842"/>
      <c r="AA842"/>
      <c r="AB842"/>
      <c r="AC842" s="66"/>
    </row>
    <row r="843" spans="2:29" s="35" customFormat="1">
      <c r="B843" s="38" t="s">
        <v>4144</v>
      </c>
      <c r="C843" s="36"/>
      <c r="D843" s="212" t="s">
        <v>3305</v>
      </c>
      <c r="E843" s="34" t="s">
        <v>4162</v>
      </c>
      <c r="F843" s="34"/>
      <c r="G843" s="34"/>
      <c r="H843" s="34"/>
      <c r="I843" s="34"/>
      <c r="J843" s="34" t="s">
        <v>1816</v>
      </c>
      <c r="K843" s="34" t="str">
        <f t="shared" si="298"/>
        <v>Usado</v>
      </c>
      <c r="L843" s="34">
        <v>1</v>
      </c>
      <c r="M843" s="34"/>
      <c r="N843" s="34"/>
      <c r="O843" s="34" t="str">
        <f t="shared" ref="O843:O845" si="299">+O842</f>
        <v>ELECTROCARDIOGRAMA</v>
      </c>
      <c r="P843" s="34"/>
      <c r="W843" s="196"/>
      <c r="X843" s="197"/>
      <c r="Y843"/>
      <c r="Z843"/>
      <c r="AA843"/>
      <c r="AB843"/>
      <c r="AC843" s="66"/>
    </row>
    <row r="844" spans="2:29" s="35" customFormat="1">
      <c r="B844" s="38" t="s">
        <v>4145</v>
      </c>
      <c r="C844" s="36"/>
      <c r="D844" s="212" t="s">
        <v>3306</v>
      </c>
      <c r="E844" s="34" t="s">
        <v>2505</v>
      </c>
      <c r="F844" s="34"/>
      <c r="G844" s="34"/>
      <c r="H844" s="34"/>
      <c r="I844" s="34"/>
      <c r="J844" s="34" t="s">
        <v>1816</v>
      </c>
      <c r="K844" s="34" t="str">
        <f t="shared" si="298"/>
        <v>Usado</v>
      </c>
      <c r="L844" s="34">
        <v>1</v>
      </c>
      <c r="M844" s="34"/>
      <c r="N844" s="34"/>
      <c r="O844" s="34" t="str">
        <f t="shared" si="299"/>
        <v>ELECTROCARDIOGRAMA</v>
      </c>
      <c r="P844" s="34"/>
      <c r="W844" s="196"/>
      <c r="X844" s="197"/>
      <c r="Y844"/>
      <c r="Z844"/>
      <c r="AA844"/>
      <c r="AB844"/>
      <c r="AC844" s="66"/>
    </row>
    <row r="845" spans="2:29" s="35" customFormat="1">
      <c r="B845" s="38" t="s">
        <v>4146</v>
      </c>
      <c r="C845" s="36"/>
      <c r="D845" s="212" t="s">
        <v>3307</v>
      </c>
      <c r="E845" s="34" t="s">
        <v>4157</v>
      </c>
      <c r="F845" s="34"/>
      <c r="G845" s="34"/>
      <c r="H845" s="34"/>
      <c r="I845" s="34"/>
      <c r="J845" s="34" t="s">
        <v>1816</v>
      </c>
      <c r="K845" s="34" t="str">
        <f t="shared" si="298"/>
        <v>Usado</v>
      </c>
      <c r="L845" s="34">
        <v>1</v>
      </c>
      <c r="M845" s="34"/>
      <c r="N845" s="34"/>
      <c r="O845" s="34" t="str">
        <f t="shared" si="299"/>
        <v>ELECTROCARDIOGRAMA</v>
      </c>
      <c r="P845" s="34"/>
      <c r="W845" s="196"/>
      <c r="X845" s="197"/>
      <c r="Y845"/>
      <c r="Z845"/>
      <c r="AA845"/>
      <c r="AB845"/>
      <c r="AC845" s="66"/>
    </row>
    <row r="846" spans="2:29" s="35" customFormat="1">
      <c r="B846" s="38" t="s">
        <v>4147</v>
      </c>
      <c r="C846" s="36"/>
      <c r="D846" s="212" t="s">
        <v>3308</v>
      </c>
      <c r="E846" s="34" t="s">
        <v>4163</v>
      </c>
      <c r="F846" s="34"/>
      <c r="G846" s="34"/>
      <c r="H846" s="34"/>
      <c r="I846" s="34"/>
      <c r="J846" s="34" t="s">
        <v>1816</v>
      </c>
      <c r="K846" s="34" t="str">
        <f t="shared" si="298"/>
        <v>Usado</v>
      </c>
      <c r="L846" s="34">
        <v>1</v>
      </c>
      <c r="M846" s="34"/>
      <c r="N846" s="34"/>
      <c r="O846" s="34" t="s">
        <v>938</v>
      </c>
      <c r="P846" s="34"/>
      <c r="W846" s="196"/>
      <c r="X846" s="197"/>
      <c r="Y846"/>
      <c r="Z846"/>
      <c r="AA846"/>
      <c r="AB846"/>
      <c r="AC846" s="66"/>
    </row>
    <row r="847" spans="2:29" s="35" customFormat="1">
      <c r="B847" s="38" t="s">
        <v>4148</v>
      </c>
      <c r="C847" s="36"/>
      <c r="D847" s="212" t="s">
        <v>3309</v>
      </c>
      <c r="E847" s="34" t="str">
        <f>+E846</f>
        <v>CARRO DE TANQUE DE OXIGENO</v>
      </c>
      <c r="F847" s="34"/>
      <c r="G847" s="34"/>
      <c r="H847" s="34"/>
      <c r="I847" s="34"/>
      <c r="J847" s="34" t="s">
        <v>1816</v>
      </c>
      <c r="K847" s="34" t="str">
        <f t="shared" si="298"/>
        <v>Usado</v>
      </c>
      <c r="L847" s="34">
        <v>1</v>
      </c>
      <c r="M847" s="34"/>
      <c r="N847" s="34"/>
      <c r="O847" s="34" t="s">
        <v>938</v>
      </c>
      <c r="P847" s="34"/>
      <c r="W847" s="196"/>
      <c r="X847" s="197"/>
      <c r="Y847"/>
      <c r="Z847"/>
      <c r="AA847"/>
      <c r="AB847"/>
      <c r="AC847" s="66"/>
    </row>
    <row r="848" spans="2:29" s="35" customFormat="1">
      <c r="B848" s="38" t="s">
        <v>4149</v>
      </c>
      <c r="C848" s="36"/>
      <c r="D848" s="212" t="s">
        <v>3310</v>
      </c>
      <c r="E848" s="34" t="s">
        <v>4164</v>
      </c>
      <c r="F848" s="34"/>
      <c r="G848" s="34"/>
      <c r="H848" s="34"/>
      <c r="I848" s="34"/>
      <c r="J848" s="34" t="s">
        <v>1775</v>
      </c>
      <c r="K848" s="34" t="str">
        <f t="shared" si="298"/>
        <v>Usado</v>
      </c>
      <c r="L848" s="34">
        <v>1</v>
      </c>
      <c r="M848" s="34"/>
      <c r="N848" s="34"/>
      <c r="O848" s="34" t="s">
        <v>938</v>
      </c>
      <c r="P848" s="34"/>
      <c r="W848" s="196"/>
      <c r="X848" s="111"/>
      <c r="Y848"/>
      <c r="Z848"/>
      <c r="AA848"/>
      <c r="AB848"/>
      <c r="AC848" s="66"/>
    </row>
    <row r="849" spans="2:29" s="35" customFormat="1">
      <c r="B849" s="38" t="s">
        <v>4150</v>
      </c>
      <c r="C849" s="36"/>
      <c r="D849" s="212" t="s">
        <v>3311</v>
      </c>
      <c r="E849" s="34" t="s">
        <v>1791</v>
      </c>
      <c r="F849" s="34"/>
      <c r="G849" s="34"/>
      <c r="H849" s="34"/>
      <c r="I849" s="34"/>
      <c r="J849" s="34" t="str">
        <f>+J842</f>
        <v>NEGRO</v>
      </c>
      <c r="K849" s="34" t="str">
        <f t="shared" si="298"/>
        <v>Usado</v>
      </c>
      <c r="L849" s="34">
        <v>1</v>
      </c>
      <c r="M849" s="34"/>
      <c r="N849" s="34"/>
      <c r="O849" s="34" t="s">
        <v>4336</v>
      </c>
      <c r="P849" s="34"/>
      <c r="W849" s="196"/>
      <c r="X849" s="111"/>
      <c r="Y849"/>
      <c r="Z849"/>
      <c r="AA849"/>
      <c r="AB849"/>
      <c r="AC849" s="66"/>
    </row>
    <row r="850" spans="2:29" s="35" customFormat="1">
      <c r="B850" s="38"/>
      <c r="C850" s="36"/>
      <c r="D850" s="212" t="s">
        <v>4165</v>
      </c>
      <c r="E850" s="34" t="s">
        <v>1791</v>
      </c>
      <c r="F850" s="34"/>
      <c r="G850" s="34"/>
      <c r="H850" s="34"/>
      <c r="I850" s="34"/>
      <c r="J850" s="34" t="s">
        <v>1134</v>
      </c>
      <c r="K850" s="34" t="str">
        <f t="shared" si="298"/>
        <v>Usado</v>
      </c>
      <c r="L850" s="34">
        <v>1</v>
      </c>
      <c r="M850" s="34"/>
      <c r="N850" s="34"/>
      <c r="O850" s="34" t="s">
        <v>4336</v>
      </c>
      <c r="P850" s="34"/>
      <c r="W850" s="196">
        <v>5000</v>
      </c>
      <c r="X850" s="197">
        <f t="shared" ref="X850:X883" si="300">+L849*W850</f>
        <v>5000</v>
      </c>
      <c r="Y850"/>
      <c r="Z850"/>
      <c r="AA850"/>
      <c r="AB850"/>
      <c r="AC850" s="66"/>
    </row>
    <row r="851" spans="2:29" s="35" customFormat="1">
      <c r="B851" s="38"/>
      <c r="C851" s="36"/>
      <c r="D851" s="212" t="s">
        <v>4166</v>
      </c>
      <c r="E851" s="34" t="s">
        <v>1791</v>
      </c>
      <c r="F851" s="34"/>
      <c r="G851" s="34"/>
      <c r="H851" s="34"/>
      <c r="I851" s="34"/>
      <c r="J851" s="34" t="s">
        <v>1134</v>
      </c>
      <c r="K851" s="34" t="str">
        <f t="shared" si="298"/>
        <v>Usado</v>
      </c>
      <c r="L851" s="34">
        <v>1</v>
      </c>
      <c r="M851" s="34"/>
      <c r="N851" s="34"/>
      <c r="O851" s="34" t="s">
        <v>4336</v>
      </c>
      <c r="P851" s="34"/>
      <c r="W851" s="196">
        <v>5000</v>
      </c>
      <c r="X851" s="197">
        <f t="shared" si="300"/>
        <v>5000</v>
      </c>
      <c r="Y851"/>
      <c r="Z851"/>
      <c r="AA851"/>
      <c r="AB851"/>
      <c r="AC851" s="66"/>
    </row>
    <row r="852" spans="2:29" s="35" customFormat="1">
      <c r="B852" s="38"/>
      <c r="C852" s="36"/>
      <c r="D852" s="212" t="s">
        <v>4167</v>
      </c>
      <c r="E852" s="34" t="s">
        <v>1791</v>
      </c>
      <c r="F852" s="34"/>
      <c r="G852" s="34"/>
      <c r="H852" s="34"/>
      <c r="I852" s="34"/>
      <c r="J852" s="34" t="s">
        <v>1134</v>
      </c>
      <c r="K852" s="34" t="str">
        <f t="shared" si="298"/>
        <v>Usado</v>
      </c>
      <c r="L852" s="34">
        <v>1</v>
      </c>
      <c r="M852" s="34"/>
      <c r="N852" s="34"/>
      <c r="O852" s="34" t="s">
        <v>4336</v>
      </c>
      <c r="P852" s="34"/>
      <c r="W852" s="196">
        <v>5000</v>
      </c>
      <c r="X852" s="197">
        <f t="shared" si="300"/>
        <v>5000</v>
      </c>
      <c r="Y852"/>
      <c r="Z852"/>
      <c r="AA852"/>
      <c r="AB852"/>
      <c r="AC852" s="66"/>
    </row>
    <row r="853" spans="2:29" s="35" customFormat="1">
      <c r="B853" s="38"/>
      <c r="C853" s="36"/>
      <c r="D853" s="212" t="s">
        <v>4168</v>
      </c>
      <c r="E853" s="34" t="s">
        <v>1791</v>
      </c>
      <c r="F853" s="34"/>
      <c r="G853" s="34"/>
      <c r="H853" s="34"/>
      <c r="I853" s="34"/>
      <c r="J853" s="34" t="s">
        <v>1134</v>
      </c>
      <c r="K853" s="34" t="str">
        <f t="shared" si="298"/>
        <v>Usado</v>
      </c>
      <c r="L853" s="34">
        <v>1</v>
      </c>
      <c r="M853" s="34"/>
      <c r="N853" s="34"/>
      <c r="O853" s="34" t="s">
        <v>4336</v>
      </c>
      <c r="P853" s="34"/>
      <c r="W853" s="196">
        <v>5000</v>
      </c>
      <c r="X853" s="197">
        <f t="shared" si="300"/>
        <v>5000</v>
      </c>
      <c r="Y853"/>
      <c r="Z853"/>
      <c r="AA853"/>
      <c r="AB853"/>
      <c r="AC853" s="66"/>
    </row>
    <row r="854" spans="2:29" s="35" customFormat="1">
      <c r="B854" s="38"/>
      <c r="C854" s="36"/>
      <c r="D854" s="212" t="s">
        <v>4169</v>
      </c>
      <c r="E854" s="34" t="s">
        <v>1791</v>
      </c>
      <c r="F854" s="34"/>
      <c r="G854" s="34"/>
      <c r="H854" s="34"/>
      <c r="I854" s="34"/>
      <c r="J854" s="34" t="s">
        <v>1134</v>
      </c>
      <c r="K854" s="34" t="str">
        <f t="shared" si="298"/>
        <v>Usado</v>
      </c>
      <c r="L854" s="34">
        <v>1</v>
      </c>
      <c r="M854" s="34"/>
      <c r="N854" s="34"/>
      <c r="O854" s="34" t="s">
        <v>4336</v>
      </c>
      <c r="P854" s="34"/>
      <c r="W854" s="196">
        <v>5000</v>
      </c>
      <c r="X854" s="197">
        <f t="shared" si="300"/>
        <v>5000</v>
      </c>
      <c r="Y854"/>
      <c r="Z854"/>
      <c r="AA854"/>
      <c r="AB854"/>
      <c r="AC854" s="66"/>
    </row>
    <row r="855" spans="2:29" s="35" customFormat="1">
      <c r="B855" s="38"/>
      <c r="C855" s="36"/>
      <c r="D855" s="212" t="s">
        <v>4170</v>
      </c>
      <c r="E855" s="34" t="s">
        <v>1791</v>
      </c>
      <c r="F855" s="34"/>
      <c r="G855" s="34"/>
      <c r="H855" s="34"/>
      <c r="I855" s="34"/>
      <c r="J855" s="34" t="s">
        <v>1134</v>
      </c>
      <c r="K855" s="34" t="str">
        <f t="shared" si="298"/>
        <v>Usado</v>
      </c>
      <c r="L855" s="34">
        <v>1</v>
      </c>
      <c r="M855" s="34"/>
      <c r="N855" s="34"/>
      <c r="O855" s="34" t="s">
        <v>4336</v>
      </c>
      <c r="P855" s="34"/>
      <c r="W855" s="196">
        <v>5000</v>
      </c>
      <c r="X855" s="197">
        <f t="shared" si="300"/>
        <v>5000</v>
      </c>
      <c r="Y855"/>
      <c r="Z855"/>
      <c r="AA855"/>
      <c r="AB855"/>
      <c r="AC855" s="66"/>
    </row>
    <row r="856" spans="2:29" s="35" customFormat="1">
      <c r="B856" s="38"/>
      <c r="C856" s="36"/>
      <c r="D856" s="212" t="s">
        <v>4171</v>
      </c>
      <c r="E856" s="34" t="s">
        <v>1791</v>
      </c>
      <c r="F856" s="34"/>
      <c r="G856" s="34"/>
      <c r="H856" s="34"/>
      <c r="I856" s="34"/>
      <c r="J856" s="34" t="s">
        <v>1134</v>
      </c>
      <c r="K856" s="34" t="str">
        <f t="shared" si="298"/>
        <v>Usado</v>
      </c>
      <c r="L856" s="34">
        <v>1</v>
      </c>
      <c r="M856" s="34"/>
      <c r="N856" s="34"/>
      <c r="O856" s="34" t="s">
        <v>4336</v>
      </c>
      <c r="P856" s="34"/>
      <c r="W856" s="196">
        <v>5000</v>
      </c>
      <c r="X856" s="197">
        <f t="shared" si="300"/>
        <v>5000</v>
      </c>
      <c r="Y856"/>
      <c r="Z856"/>
      <c r="AA856"/>
      <c r="AB856"/>
      <c r="AC856" s="66"/>
    </row>
    <row r="857" spans="2:29" s="35" customFormat="1">
      <c r="B857" s="38"/>
      <c r="C857" s="36"/>
      <c r="D857" s="212" t="s">
        <v>4172</v>
      </c>
      <c r="E857" s="34" t="s">
        <v>1791</v>
      </c>
      <c r="F857" s="34"/>
      <c r="G857" s="34"/>
      <c r="H857" s="34"/>
      <c r="I857" s="34"/>
      <c r="J857" s="34" t="s">
        <v>1134</v>
      </c>
      <c r="K857" s="34" t="str">
        <f t="shared" si="298"/>
        <v>Usado</v>
      </c>
      <c r="L857" s="34">
        <v>1</v>
      </c>
      <c r="M857" s="34"/>
      <c r="N857" s="34"/>
      <c r="O857" s="34" t="s">
        <v>4336</v>
      </c>
      <c r="P857" s="34"/>
      <c r="W857" s="196">
        <v>5000</v>
      </c>
      <c r="X857" s="197">
        <f t="shared" si="300"/>
        <v>5000</v>
      </c>
      <c r="Y857"/>
      <c r="Z857"/>
      <c r="AA857"/>
      <c r="AB857"/>
      <c r="AC857" s="66"/>
    </row>
    <row r="858" spans="2:29" s="35" customFormat="1">
      <c r="B858" s="38"/>
      <c r="C858" s="36"/>
      <c r="D858" s="212" t="s">
        <v>4173</v>
      </c>
      <c r="E858" s="34" t="s">
        <v>1791</v>
      </c>
      <c r="F858" s="34"/>
      <c r="G858" s="34"/>
      <c r="H858" s="34"/>
      <c r="I858" s="34"/>
      <c r="J858" s="34" t="s">
        <v>1134</v>
      </c>
      <c r="K858" s="34" t="str">
        <f t="shared" si="298"/>
        <v>Usado</v>
      </c>
      <c r="L858" s="34">
        <v>1</v>
      </c>
      <c r="M858" s="34"/>
      <c r="N858" s="34"/>
      <c r="O858" s="34" t="s">
        <v>4336</v>
      </c>
      <c r="P858" s="34"/>
      <c r="W858" s="196">
        <v>5000</v>
      </c>
      <c r="X858" s="197">
        <f t="shared" si="300"/>
        <v>5000</v>
      </c>
      <c r="Y858"/>
      <c r="Z858"/>
      <c r="AA858"/>
      <c r="AB858"/>
      <c r="AC858" s="66"/>
    </row>
    <row r="859" spans="2:29" s="35" customFormat="1">
      <c r="B859" s="38"/>
      <c r="C859" s="36"/>
      <c r="D859" s="212" t="s">
        <v>4174</v>
      </c>
      <c r="E859" s="34" t="s">
        <v>1791</v>
      </c>
      <c r="F859" s="34"/>
      <c r="G859" s="34"/>
      <c r="H859" s="34"/>
      <c r="I859" s="34"/>
      <c r="J859" s="34" t="s">
        <v>1134</v>
      </c>
      <c r="K859" s="34" t="str">
        <f t="shared" si="298"/>
        <v>Usado</v>
      </c>
      <c r="L859" s="34">
        <v>1</v>
      </c>
      <c r="M859" s="34"/>
      <c r="N859" s="34"/>
      <c r="O859" s="34" t="s">
        <v>4336</v>
      </c>
      <c r="P859" s="34"/>
      <c r="W859" s="196">
        <v>5000</v>
      </c>
      <c r="X859" s="197">
        <f t="shared" si="300"/>
        <v>5000</v>
      </c>
      <c r="Y859"/>
      <c r="Z859"/>
      <c r="AA859"/>
      <c r="AB859"/>
      <c r="AC859" s="66"/>
    </row>
    <row r="860" spans="2:29" s="35" customFormat="1">
      <c r="B860" s="38"/>
      <c r="C860" s="36"/>
      <c r="D860" s="212" t="s">
        <v>4175</v>
      </c>
      <c r="E860" s="34" t="s">
        <v>1791</v>
      </c>
      <c r="F860" s="34"/>
      <c r="G860" s="34"/>
      <c r="H860" s="34"/>
      <c r="I860" s="34"/>
      <c r="J860" s="34" t="s">
        <v>1134</v>
      </c>
      <c r="K860" s="34" t="str">
        <f t="shared" si="298"/>
        <v>Usado</v>
      </c>
      <c r="L860" s="34">
        <v>1</v>
      </c>
      <c r="M860" s="34"/>
      <c r="N860" s="34"/>
      <c r="O860" s="34" t="s">
        <v>4336</v>
      </c>
      <c r="P860" s="34"/>
      <c r="W860" s="196">
        <v>5000</v>
      </c>
      <c r="X860" s="197">
        <f t="shared" si="300"/>
        <v>5000</v>
      </c>
      <c r="Y860"/>
      <c r="Z860"/>
      <c r="AA860"/>
      <c r="AB860"/>
      <c r="AC860" s="66"/>
    </row>
    <row r="861" spans="2:29" s="35" customFormat="1">
      <c r="B861" s="38"/>
      <c r="C861" s="36"/>
      <c r="D861" s="212" t="s">
        <v>4176</v>
      </c>
      <c r="E861" s="34" t="s">
        <v>1791</v>
      </c>
      <c r="F861" s="34"/>
      <c r="G861" s="34"/>
      <c r="H861" s="34"/>
      <c r="I861" s="34"/>
      <c r="J861" s="34" t="s">
        <v>1134</v>
      </c>
      <c r="K861" s="34" t="str">
        <f t="shared" si="298"/>
        <v>Usado</v>
      </c>
      <c r="L861" s="34">
        <v>1</v>
      </c>
      <c r="M861" s="34"/>
      <c r="N861" s="34"/>
      <c r="O861" s="34" t="s">
        <v>4336</v>
      </c>
      <c r="P861" s="34"/>
      <c r="W861" s="196">
        <v>5000</v>
      </c>
      <c r="X861" s="197">
        <f t="shared" si="300"/>
        <v>5000</v>
      </c>
      <c r="Y861"/>
      <c r="Z861"/>
      <c r="AA861"/>
      <c r="AB861"/>
      <c r="AC861" s="66"/>
    </row>
    <row r="862" spans="2:29" s="35" customFormat="1">
      <c r="B862" s="38"/>
      <c r="C862" s="36"/>
      <c r="D862" s="212" t="s">
        <v>4177</v>
      </c>
      <c r="E862" s="34" t="s">
        <v>1791</v>
      </c>
      <c r="F862" s="34"/>
      <c r="G862" s="34"/>
      <c r="H862" s="34"/>
      <c r="I862" s="34"/>
      <c r="J862" s="34" t="s">
        <v>1134</v>
      </c>
      <c r="K862" s="34" t="str">
        <f t="shared" si="298"/>
        <v>Usado</v>
      </c>
      <c r="L862" s="34">
        <v>1</v>
      </c>
      <c r="M862" s="34"/>
      <c r="N862" s="34"/>
      <c r="O862" s="34" t="s">
        <v>4336</v>
      </c>
      <c r="P862" s="34"/>
      <c r="W862" s="196">
        <v>5000</v>
      </c>
      <c r="X862" s="197">
        <f t="shared" si="300"/>
        <v>5000</v>
      </c>
      <c r="Y862"/>
      <c r="Z862"/>
      <c r="AA862"/>
      <c r="AB862"/>
      <c r="AC862" s="66"/>
    </row>
    <row r="863" spans="2:29" s="35" customFormat="1">
      <c r="B863" s="38"/>
      <c r="C863" s="36"/>
      <c r="D863" s="212" t="s">
        <v>4178</v>
      </c>
      <c r="E863" s="34" t="s">
        <v>1791</v>
      </c>
      <c r="F863" s="34"/>
      <c r="G863" s="34"/>
      <c r="H863" s="34"/>
      <c r="I863" s="34"/>
      <c r="J863" s="34" t="s">
        <v>1134</v>
      </c>
      <c r="K863" s="34" t="str">
        <f t="shared" si="298"/>
        <v>Usado</v>
      </c>
      <c r="L863" s="34">
        <v>1</v>
      </c>
      <c r="M863" s="34"/>
      <c r="N863" s="34"/>
      <c r="O863" s="34" t="s">
        <v>4336</v>
      </c>
      <c r="P863" s="34"/>
      <c r="W863" s="196">
        <v>5000</v>
      </c>
      <c r="X863" s="197">
        <f t="shared" si="300"/>
        <v>5000</v>
      </c>
      <c r="Y863"/>
      <c r="Z863"/>
      <c r="AA863"/>
      <c r="AB863"/>
      <c r="AC863" s="66"/>
    </row>
    <row r="864" spans="2:29" s="35" customFormat="1">
      <c r="B864" s="38"/>
      <c r="C864" s="36"/>
      <c r="D864" s="212" t="s">
        <v>4179</v>
      </c>
      <c r="E864" s="34" t="s">
        <v>1791</v>
      </c>
      <c r="F864" s="34"/>
      <c r="G864" s="34"/>
      <c r="H864" s="34"/>
      <c r="I864" s="34"/>
      <c r="J864" s="34" t="s">
        <v>1134</v>
      </c>
      <c r="K864" s="34" t="str">
        <f t="shared" si="298"/>
        <v>Usado</v>
      </c>
      <c r="L864" s="34">
        <v>1</v>
      </c>
      <c r="M864" s="34"/>
      <c r="N864" s="34"/>
      <c r="O864" s="34" t="s">
        <v>4336</v>
      </c>
      <c r="P864" s="34"/>
      <c r="W864" s="196">
        <v>5000</v>
      </c>
      <c r="X864" s="197">
        <f t="shared" si="300"/>
        <v>5000</v>
      </c>
      <c r="Y864"/>
      <c r="Z864"/>
      <c r="AA864"/>
      <c r="AB864"/>
      <c r="AC864" s="66"/>
    </row>
    <row r="865" spans="2:29" s="35" customFormat="1">
      <c r="B865" s="38"/>
      <c r="C865" s="36"/>
      <c r="D865" s="212" t="s">
        <v>4180</v>
      </c>
      <c r="E865" s="34" t="s">
        <v>1791</v>
      </c>
      <c r="F865" s="34"/>
      <c r="G865" s="34"/>
      <c r="H865" s="34"/>
      <c r="I865" s="34"/>
      <c r="J865" s="34" t="s">
        <v>1134</v>
      </c>
      <c r="K865" s="34" t="str">
        <f t="shared" si="298"/>
        <v>Usado</v>
      </c>
      <c r="L865" s="34">
        <v>1</v>
      </c>
      <c r="M865" s="34"/>
      <c r="N865" s="34"/>
      <c r="O865" s="34" t="s">
        <v>4336</v>
      </c>
      <c r="P865" s="34"/>
      <c r="W865" s="196">
        <v>5000</v>
      </c>
      <c r="X865" s="197">
        <f t="shared" si="300"/>
        <v>5000</v>
      </c>
      <c r="Y865"/>
      <c r="Z865"/>
      <c r="AA865"/>
      <c r="AB865"/>
      <c r="AC865" s="66"/>
    </row>
    <row r="866" spans="2:29" s="35" customFormat="1">
      <c r="B866" s="38"/>
      <c r="C866" s="36"/>
      <c r="D866" s="212" t="s">
        <v>4181</v>
      </c>
      <c r="E866" s="34" t="s">
        <v>1791</v>
      </c>
      <c r="F866" s="34"/>
      <c r="G866" s="34"/>
      <c r="H866" s="34"/>
      <c r="I866" s="34"/>
      <c r="J866" s="34" t="s">
        <v>1134</v>
      </c>
      <c r="K866" s="34" t="str">
        <f t="shared" si="298"/>
        <v>Usado</v>
      </c>
      <c r="L866" s="34">
        <v>1</v>
      </c>
      <c r="M866" s="34"/>
      <c r="N866" s="34"/>
      <c r="O866" s="34" t="s">
        <v>4336</v>
      </c>
      <c r="P866" s="34"/>
      <c r="W866" s="196">
        <v>5000</v>
      </c>
      <c r="X866" s="197">
        <f t="shared" si="300"/>
        <v>5000</v>
      </c>
      <c r="Y866"/>
      <c r="Z866"/>
      <c r="AA866"/>
      <c r="AB866"/>
      <c r="AC866" s="66"/>
    </row>
    <row r="867" spans="2:29" s="35" customFormat="1">
      <c r="B867" s="38"/>
      <c r="C867" s="36"/>
      <c r="D867" s="212" t="s">
        <v>4182</v>
      </c>
      <c r="E867" s="34" t="s">
        <v>1791</v>
      </c>
      <c r="F867" s="34"/>
      <c r="G867" s="34"/>
      <c r="H867" s="34"/>
      <c r="I867" s="34"/>
      <c r="J867" s="34" t="s">
        <v>1134</v>
      </c>
      <c r="K867" s="34" t="str">
        <f t="shared" si="298"/>
        <v>Usado</v>
      </c>
      <c r="L867" s="34">
        <v>1</v>
      </c>
      <c r="M867" s="34"/>
      <c r="N867" s="34"/>
      <c r="O867" s="34" t="s">
        <v>4336</v>
      </c>
      <c r="P867" s="34"/>
      <c r="W867" s="196">
        <v>5000</v>
      </c>
      <c r="X867" s="197">
        <f t="shared" si="300"/>
        <v>5000</v>
      </c>
      <c r="Y867"/>
      <c r="Z867"/>
      <c r="AA867"/>
      <c r="AB867"/>
      <c r="AC867" s="66"/>
    </row>
    <row r="868" spans="2:29" s="35" customFormat="1">
      <c r="B868" s="38"/>
      <c r="C868" s="36"/>
      <c r="D868" s="212" t="s">
        <v>4183</v>
      </c>
      <c r="E868" s="34" t="s">
        <v>1791</v>
      </c>
      <c r="F868" s="34"/>
      <c r="G868" s="34"/>
      <c r="H868" s="34"/>
      <c r="I868" s="34"/>
      <c r="J868" s="34" t="s">
        <v>1134</v>
      </c>
      <c r="K868" s="34" t="str">
        <f t="shared" si="298"/>
        <v>Usado</v>
      </c>
      <c r="L868" s="34">
        <v>1</v>
      </c>
      <c r="M868" s="34"/>
      <c r="N868" s="34"/>
      <c r="O868" s="34" t="s">
        <v>4336</v>
      </c>
      <c r="P868" s="34"/>
      <c r="W868" s="196">
        <v>5000</v>
      </c>
      <c r="X868" s="197">
        <f t="shared" si="300"/>
        <v>5000</v>
      </c>
      <c r="Y868"/>
      <c r="Z868"/>
      <c r="AA868"/>
      <c r="AB868"/>
      <c r="AC868" s="66"/>
    </row>
    <row r="869" spans="2:29" s="35" customFormat="1">
      <c r="B869" s="38"/>
      <c r="C869" s="36"/>
      <c r="D869" s="212" t="s">
        <v>4184</v>
      </c>
      <c r="E869" s="34" t="s">
        <v>1791</v>
      </c>
      <c r="F869" s="34"/>
      <c r="G869" s="34"/>
      <c r="H869" s="34"/>
      <c r="I869" s="34"/>
      <c r="J869" s="34" t="s">
        <v>1134</v>
      </c>
      <c r="K869" s="34" t="str">
        <f t="shared" si="298"/>
        <v>Usado</v>
      </c>
      <c r="L869" s="34">
        <v>1</v>
      </c>
      <c r="M869" s="34"/>
      <c r="N869" s="34"/>
      <c r="O869" s="34" t="s">
        <v>4336</v>
      </c>
      <c r="P869" s="34"/>
      <c r="W869" s="196">
        <v>5000</v>
      </c>
      <c r="X869" s="197">
        <f t="shared" si="300"/>
        <v>5000</v>
      </c>
      <c r="Y869"/>
      <c r="Z869"/>
      <c r="AA869"/>
      <c r="AB869"/>
      <c r="AC869" s="66"/>
    </row>
    <row r="870" spans="2:29" s="35" customFormat="1">
      <c r="B870" s="38"/>
      <c r="C870" s="36"/>
      <c r="D870" s="212" t="s">
        <v>4185</v>
      </c>
      <c r="E870" s="34" t="s">
        <v>1791</v>
      </c>
      <c r="F870" s="34"/>
      <c r="G870" s="34"/>
      <c r="H870" s="34"/>
      <c r="I870" s="34"/>
      <c r="J870" s="34" t="s">
        <v>1134</v>
      </c>
      <c r="K870" s="34" t="str">
        <f t="shared" si="298"/>
        <v>Usado</v>
      </c>
      <c r="L870" s="34">
        <v>1</v>
      </c>
      <c r="M870" s="34"/>
      <c r="N870" s="34"/>
      <c r="O870" s="34" t="s">
        <v>4336</v>
      </c>
      <c r="P870" s="34"/>
      <c r="W870" s="196">
        <v>5000</v>
      </c>
      <c r="X870" s="197">
        <f t="shared" si="300"/>
        <v>5000</v>
      </c>
      <c r="Y870"/>
      <c r="Z870"/>
      <c r="AA870"/>
      <c r="AB870"/>
      <c r="AC870" s="66"/>
    </row>
    <row r="871" spans="2:29" s="35" customFormat="1">
      <c r="B871" s="38"/>
      <c r="C871" s="36"/>
      <c r="D871" s="212" t="s">
        <v>4186</v>
      </c>
      <c r="E871" s="34" t="s">
        <v>1791</v>
      </c>
      <c r="F871" s="34"/>
      <c r="G871" s="34"/>
      <c r="H871" s="34"/>
      <c r="I871" s="34"/>
      <c r="J871" s="34" t="s">
        <v>1134</v>
      </c>
      <c r="K871" s="34" t="str">
        <f t="shared" si="298"/>
        <v>Usado</v>
      </c>
      <c r="L871" s="34">
        <v>1</v>
      </c>
      <c r="M871" s="34"/>
      <c r="N871" s="34"/>
      <c r="O871" s="34" t="s">
        <v>4336</v>
      </c>
      <c r="P871" s="34"/>
      <c r="W871" s="196">
        <v>5000</v>
      </c>
      <c r="X871" s="197">
        <f t="shared" si="300"/>
        <v>5000</v>
      </c>
      <c r="Y871"/>
      <c r="Z871"/>
      <c r="AA871"/>
      <c r="AB871"/>
      <c r="AC871" s="66"/>
    </row>
    <row r="872" spans="2:29" s="35" customFormat="1">
      <c r="B872" s="38"/>
      <c r="C872" s="36"/>
      <c r="D872" s="212" t="s">
        <v>4187</v>
      </c>
      <c r="E872" s="34" t="s">
        <v>1791</v>
      </c>
      <c r="F872" s="34"/>
      <c r="G872" s="34"/>
      <c r="H872" s="34"/>
      <c r="I872" s="34"/>
      <c r="J872" s="34" t="s">
        <v>1134</v>
      </c>
      <c r="K872" s="34" t="str">
        <f t="shared" si="298"/>
        <v>Usado</v>
      </c>
      <c r="L872" s="34">
        <v>1</v>
      </c>
      <c r="M872" s="34"/>
      <c r="N872" s="34"/>
      <c r="O872" s="34" t="s">
        <v>4336</v>
      </c>
      <c r="P872" s="34"/>
      <c r="W872" s="196">
        <v>5000</v>
      </c>
      <c r="X872" s="197">
        <f t="shared" si="300"/>
        <v>5000</v>
      </c>
      <c r="Y872"/>
      <c r="Z872"/>
      <c r="AA872"/>
      <c r="AB872"/>
      <c r="AC872" s="66"/>
    </row>
    <row r="873" spans="2:29" s="35" customFormat="1">
      <c r="B873" s="38"/>
      <c r="C873" s="36"/>
      <c r="D873" s="212" t="s">
        <v>4188</v>
      </c>
      <c r="E873" s="34" t="s">
        <v>1791</v>
      </c>
      <c r="F873" s="34"/>
      <c r="G873" s="34"/>
      <c r="H873" s="34"/>
      <c r="I873" s="34"/>
      <c r="J873" s="34" t="s">
        <v>1134</v>
      </c>
      <c r="K873" s="34" t="str">
        <f t="shared" si="298"/>
        <v>Usado</v>
      </c>
      <c r="L873" s="34">
        <v>1</v>
      </c>
      <c r="M873" s="34"/>
      <c r="N873" s="34"/>
      <c r="O873" s="34" t="s">
        <v>4336</v>
      </c>
      <c r="P873" s="34"/>
      <c r="W873" s="196">
        <v>5000</v>
      </c>
      <c r="X873" s="197">
        <f t="shared" si="300"/>
        <v>5000</v>
      </c>
      <c r="Y873"/>
      <c r="Z873"/>
      <c r="AA873"/>
      <c r="AB873"/>
      <c r="AC873" s="66"/>
    </row>
    <row r="874" spans="2:29" s="35" customFormat="1">
      <c r="B874" s="38"/>
      <c r="C874" s="36"/>
      <c r="D874" s="212" t="s">
        <v>4189</v>
      </c>
      <c r="E874" s="34" t="s">
        <v>1791</v>
      </c>
      <c r="F874" s="34"/>
      <c r="G874" s="34"/>
      <c r="H874" s="34"/>
      <c r="I874" s="34"/>
      <c r="J874" s="34" t="s">
        <v>1134</v>
      </c>
      <c r="K874" s="34" t="str">
        <f t="shared" si="298"/>
        <v>Usado</v>
      </c>
      <c r="L874" s="34">
        <v>1</v>
      </c>
      <c r="M874" s="34"/>
      <c r="N874" s="34"/>
      <c r="O874" s="34" t="s">
        <v>4336</v>
      </c>
      <c r="P874" s="34"/>
      <c r="W874" s="196">
        <v>5000</v>
      </c>
      <c r="X874" s="197">
        <f t="shared" si="300"/>
        <v>5000</v>
      </c>
      <c r="Y874"/>
      <c r="Z874"/>
      <c r="AA874"/>
      <c r="AB874"/>
      <c r="AC874" s="66"/>
    </row>
    <row r="875" spans="2:29" s="35" customFormat="1">
      <c r="B875" s="38"/>
      <c r="C875" s="36"/>
      <c r="D875" s="212" t="s">
        <v>4190</v>
      </c>
      <c r="E875" s="34" t="s">
        <v>1791</v>
      </c>
      <c r="F875" s="34"/>
      <c r="G875" s="34"/>
      <c r="H875" s="34"/>
      <c r="I875" s="34"/>
      <c r="J875" s="34" t="s">
        <v>1134</v>
      </c>
      <c r="K875" s="34" t="str">
        <f t="shared" si="298"/>
        <v>Usado</v>
      </c>
      <c r="L875" s="34">
        <v>1</v>
      </c>
      <c r="M875" s="34"/>
      <c r="N875" s="34"/>
      <c r="O875" s="34" t="s">
        <v>4336</v>
      </c>
      <c r="P875" s="34"/>
      <c r="W875" s="196">
        <v>5000</v>
      </c>
      <c r="X875" s="197">
        <f t="shared" si="300"/>
        <v>5000</v>
      </c>
      <c r="Y875"/>
      <c r="Z875"/>
      <c r="AA875"/>
      <c r="AB875"/>
      <c r="AC875" s="66"/>
    </row>
    <row r="876" spans="2:29" s="35" customFormat="1">
      <c r="B876" s="38"/>
      <c r="C876" s="36"/>
      <c r="D876" s="212" t="s">
        <v>4191</v>
      </c>
      <c r="E876" s="34" t="s">
        <v>1791</v>
      </c>
      <c r="F876" s="34"/>
      <c r="G876" s="34"/>
      <c r="H876" s="34"/>
      <c r="I876" s="34"/>
      <c r="J876" s="34" t="s">
        <v>1134</v>
      </c>
      <c r="K876" s="34" t="str">
        <f t="shared" si="298"/>
        <v>Usado</v>
      </c>
      <c r="L876" s="34">
        <v>1</v>
      </c>
      <c r="M876" s="34"/>
      <c r="N876" s="34"/>
      <c r="O876" s="34" t="s">
        <v>4336</v>
      </c>
      <c r="P876" s="34"/>
      <c r="W876" s="196">
        <v>5000</v>
      </c>
      <c r="X876" s="197">
        <f t="shared" si="300"/>
        <v>5000</v>
      </c>
      <c r="Y876"/>
      <c r="Z876"/>
      <c r="AA876"/>
      <c r="AB876"/>
      <c r="AC876" s="66"/>
    </row>
    <row r="877" spans="2:29" s="35" customFormat="1">
      <c r="B877" s="38"/>
      <c r="C877" s="36"/>
      <c r="D877" s="212" t="s">
        <v>4192</v>
      </c>
      <c r="E877" s="34" t="s">
        <v>1791</v>
      </c>
      <c r="F877" s="34"/>
      <c r="G877" s="34"/>
      <c r="H877" s="34"/>
      <c r="I877" s="34"/>
      <c r="J877" s="34" t="s">
        <v>1134</v>
      </c>
      <c r="K877" s="34" t="str">
        <f t="shared" si="298"/>
        <v>Usado</v>
      </c>
      <c r="L877" s="34">
        <v>1</v>
      </c>
      <c r="M877" s="34"/>
      <c r="N877" s="34"/>
      <c r="O877" s="34" t="s">
        <v>4336</v>
      </c>
      <c r="P877" s="34"/>
      <c r="W877" s="196">
        <v>5000</v>
      </c>
      <c r="X877" s="197">
        <f t="shared" si="300"/>
        <v>5000</v>
      </c>
      <c r="Y877"/>
      <c r="Z877"/>
      <c r="AA877"/>
      <c r="AB877"/>
      <c r="AC877" s="66"/>
    </row>
    <row r="878" spans="2:29" s="35" customFormat="1">
      <c r="B878" s="38"/>
      <c r="C878" s="36"/>
      <c r="D878" s="212" t="s">
        <v>4193</v>
      </c>
      <c r="E878" s="34" t="s">
        <v>1791</v>
      </c>
      <c r="F878" s="34"/>
      <c r="G878" s="34"/>
      <c r="H878" s="34"/>
      <c r="I878" s="34"/>
      <c r="J878" s="34" t="s">
        <v>1134</v>
      </c>
      <c r="K878" s="34" t="str">
        <f t="shared" si="298"/>
        <v>Usado</v>
      </c>
      <c r="L878" s="34">
        <v>1</v>
      </c>
      <c r="M878" s="34"/>
      <c r="N878" s="34"/>
      <c r="O878" s="34" t="s">
        <v>4336</v>
      </c>
      <c r="P878" s="34"/>
      <c r="W878" s="196">
        <v>5000</v>
      </c>
      <c r="X878" s="197">
        <f t="shared" si="300"/>
        <v>5000</v>
      </c>
      <c r="Y878"/>
      <c r="Z878"/>
      <c r="AA878"/>
      <c r="AB878"/>
      <c r="AC878" s="66"/>
    </row>
    <row r="879" spans="2:29" s="35" customFormat="1">
      <c r="B879" s="38"/>
      <c r="C879" s="36"/>
      <c r="D879" s="212" t="s">
        <v>4194</v>
      </c>
      <c r="E879" s="34" t="s">
        <v>1791</v>
      </c>
      <c r="F879" s="34"/>
      <c r="G879" s="34"/>
      <c r="H879" s="34"/>
      <c r="I879" s="34"/>
      <c r="J879" s="34" t="s">
        <v>1134</v>
      </c>
      <c r="K879" s="34" t="str">
        <f t="shared" si="298"/>
        <v>Usado</v>
      </c>
      <c r="L879" s="34">
        <v>1</v>
      </c>
      <c r="M879" s="34"/>
      <c r="N879" s="34"/>
      <c r="O879" s="34" t="s">
        <v>4336</v>
      </c>
      <c r="P879" s="34"/>
      <c r="W879" s="196">
        <v>5000</v>
      </c>
      <c r="X879" s="197">
        <f t="shared" si="300"/>
        <v>5000</v>
      </c>
      <c r="Y879"/>
      <c r="Z879"/>
      <c r="AA879"/>
      <c r="AB879"/>
      <c r="AC879" s="66"/>
    </row>
    <row r="880" spans="2:29" s="35" customFormat="1">
      <c r="B880" s="38"/>
      <c r="C880" s="36"/>
      <c r="D880" s="212" t="s">
        <v>4195</v>
      </c>
      <c r="E880" s="34" t="s">
        <v>1791</v>
      </c>
      <c r="F880" s="34"/>
      <c r="G880" s="34"/>
      <c r="H880" s="34"/>
      <c r="I880" s="34"/>
      <c r="J880" s="34" t="s">
        <v>1134</v>
      </c>
      <c r="K880" s="34" t="str">
        <f t="shared" si="298"/>
        <v>Usado</v>
      </c>
      <c r="L880" s="34">
        <v>1</v>
      </c>
      <c r="M880" s="34"/>
      <c r="N880" s="34"/>
      <c r="O880" s="34" t="s">
        <v>4336</v>
      </c>
      <c r="P880" s="34"/>
      <c r="W880" s="196">
        <v>5000</v>
      </c>
      <c r="X880" s="197">
        <f t="shared" si="300"/>
        <v>5000</v>
      </c>
      <c r="Y880"/>
      <c r="Z880"/>
      <c r="AA880"/>
      <c r="AB880"/>
      <c r="AC880" s="66"/>
    </row>
    <row r="881" spans="2:29" s="35" customFormat="1">
      <c r="B881" s="38"/>
      <c r="C881" s="36"/>
      <c r="D881" s="212" t="s">
        <v>4196</v>
      </c>
      <c r="E881" s="34" t="s">
        <v>1791</v>
      </c>
      <c r="F881" s="34"/>
      <c r="G881" s="34"/>
      <c r="H881" s="34"/>
      <c r="I881" s="34"/>
      <c r="J881" s="34" t="s">
        <v>1134</v>
      </c>
      <c r="K881" s="34" t="str">
        <f t="shared" si="298"/>
        <v>Usado</v>
      </c>
      <c r="L881" s="34">
        <v>1</v>
      </c>
      <c r="M881" s="34"/>
      <c r="N881" s="34"/>
      <c r="O881" s="34" t="s">
        <v>4336</v>
      </c>
      <c r="P881" s="34"/>
      <c r="W881" s="196">
        <v>5000</v>
      </c>
      <c r="X881" s="197">
        <f t="shared" si="300"/>
        <v>5000</v>
      </c>
      <c r="Y881"/>
      <c r="Z881"/>
      <c r="AA881"/>
      <c r="AB881"/>
      <c r="AC881" s="66"/>
    </row>
    <row r="882" spans="2:29" s="35" customFormat="1">
      <c r="B882" s="38"/>
      <c r="C882" s="36"/>
      <c r="D882" s="212" t="s">
        <v>4197</v>
      </c>
      <c r="E882" s="34" t="s">
        <v>1791</v>
      </c>
      <c r="F882" s="34"/>
      <c r="G882" s="34"/>
      <c r="H882" s="34"/>
      <c r="I882" s="34"/>
      <c r="J882" s="34" t="s">
        <v>1134</v>
      </c>
      <c r="K882" s="34" t="str">
        <f t="shared" si="298"/>
        <v>Usado</v>
      </c>
      <c r="L882" s="34">
        <v>1</v>
      </c>
      <c r="M882" s="34"/>
      <c r="N882" s="34"/>
      <c r="O882" s="34" t="s">
        <v>4336</v>
      </c>
      <c r="P882" s="34"/>
      <c r="W882" s="196">
        <v>5000</v>
      </c>
      <c r="X882" s="197">
        <f t="shared" si="300"/>
        <v>5000</v>
      </c>
      <c r="Y882"/>
      <c r="Z882"/>
      <c r="AA882"/>
      <c r="AB882"/>
      <c r="AC882" s="66"/>
    </row>
    <row r="883" spans="2:29" s="35" customFormat="1">
      <c r="B883" s="38"/>
      <c r="C883" s="36"/>
      <c r="D883" s="212" t="s">
        <v>4198</v>
      </c>
      <c r="E883" s="34" t="s">
        <v>1791</v>
      </c>
      <c r="F883" s="34"/>
      <c r="G883" s="34"/>
      <c r="H883" s="34"/>
      <c r="I883" s="34"/>
      <c r="J883" s="34" t="s">
        <v>1134</v>
      </c>
      <c r="K883" s="34" t="str">
        <f t="shared" si="298"/>
        <v>Usado</v>
      </c>
      <c r="L883" s="34">
        <v>1</v>
      </c>
      <c r="M883" s="34"/>
      <c r="N883" s="34"/>
      <c r="O883" s="34" t="s">
        <v>4336</v>
      </c>
      <c r="P883" s="34"/>
      <c r="W883" s="196">
        <v>5000</v>
      </c>
      <c r="X883" s="197">
        <f t="shared" si="300"/>
        <v>5000</v>
      </c>
      <c r="Y883"/>
      <c r="Z883"/>
      <c r="AA883"/>
      <c r="AB883"/>
      <c r="AC883" s="66"/>
    </row>
    <row r="884" spans="2:29" s="35" customFormat="1" ht="18.75">
      <c r="B884" s="38"/>
      <c r="C884" s="36"/>
      <c r="D884" s="212" t="s">
        <v>4199</v>
      </c>
      <c r="E884" s="34" t="s">
        <v>4337</v>
      </c>
      <c r="J884" s="34" t="s">
        <v>1816</v>
      </c>
      <c r="K884" s="34" t="str">
        <f t="shared" si="298"/>
        <v>Usado</v>
      </c>
      <c r="L884" s="34">
        <v>1</v>
      </c>
      <c r="M884" s="34"/>
      <c r="N884" s="34"/>
      <c r="O884" s="34" t="s">
        <v>4336</v>
      </c>
      <c r="Y884"/>
      <c r="Z884"/>
      <c r="AA884"/>
      <c r="AB884"/>
      <c r="AC884" s="66"/>
    </row>
    <row r="885" spans="2:29" s="35" customFormat="1" ht="18.75">
      <c r="B885" s="38"/>
      <c r="C885" s="36"/>
      <c r="D885" s="212" t="s">
        <v>4200</v>
      </c>
      <c r="E885" s="34" t="s">
        <v>4338</v>
      </c>
      <c r="J885" s="34" t="s">
        <v>1816</v>
      </c>
      <c r="K885" s="34" t="str">
        <f t="shared" si="298"/>
        <v>Usado</v>
      </c>
      <c r="L885" s="34">
        <v>1</v>
      </c>
      <c r="M885" s="34"/>
      <c r="N885" s="34"/>
      <c r="O885" s="34" t="s">
        <v>4336</v>
      </c>
      <c r="Y885"/>
      <c r="Z885"/>
      <c r="AA885"/>
      <c r="AB885"/>
      <c r="AC885" s="66"/>
    </row>
    <row r="886" spans="2:29" s="35" customFormat="1" ht="18.75">
      <c r="B886" s="38"/>
      <c r="C886" s="36"/>
      <c r="D886" s="212" t="s">
        <v>4201</v>
      </c>
      <c r="E886" s="34" t="s">
        <v>896</v>
      </c>
      <c r="J886" s="34" t="s">
        <v>1816</v>
      </c>
      <c r="K886" s="34" t="str">
        <f t="shared" si="298"/>
        <v>Usado</v>
      </c>
      <c r="L886" s="34">
        <v>1</v>
      </c>
      <c r="M886" s="34"/>
      <c r="N886" s="34"/>
      <c r="O886" s="34" t="s">
        <v>4336</v>
      </c>
      <c r="Y886"/>
      <c r="Z886"/>
      <c r="AA886"/>
      <c r="AB886"/>
      <c r="AC886" s="66"/>
    </row>
    <row r="887" spans="2:29" s="35" customFormat="1" ht="18.75">
      <c r="B887" s="38"/>
      <c r="C887" s="36"/>
      <c r="D887" s="212" t="s">
        <v>4202</v>
      </c>
      <c r="E887" s="34" t="s">
        <v>453</v>
      </c>
      <c r="J887" s="34" t="s">
        <v>1816</v>
      </c>
      <c r="K887" s="34" t="str">
        <f t="shared" si="298"/>
        <v>Usado</v>
      </c>
      <c r="L887" s="34">
        <v>1</v>
      </c>
      <c r="M887" s="34"/>
      <c r="N887" s="34"/>
      <c r="O887" s="34" t="s">
        <v>4336</v>
      </c>
      <c r="Y887"/>
      <c r="Z887"/>
      <c r="AA887"/>
      <c r="AB887"/>
      <c r="AC887" s="66"/>
    </row>
    <row r="888" spans="2:29" s="35" customFormat="1" ht="18.75">
      <c r="B888" s="38"/>
      <c r="C888" s="36"/>
      <c r="D888" s="212" t="s">
        <v>4203</v>
      </c>
      <c r="E888" s="34" t="s">
        <v>4338</v>
      </c>
      <c r="J888" s="34" t="s">
        <v>1816</v>
      </c>
      <c r="K888" s="34" t="str">
        <f t="shared" si="298"/>
        <v>Usado</v>
      </c>
      <c r="L888" s="34">
        <v>1</v>
      </c>
      <c r="M888" s="34"/>
      <c r="N888" s="34"/>
      <c r="O888" s="34" t="s">
        <v>4336</v>
      </c>
      <c r="Y888"/>
      <c r="Z888"/>
      <c r="AA888"/>
      <c r="AB888"/>
      <c r="AC888" s="66"/>
    </row>
    <row r="889" spans="2:29" s="35" customFormat="1" ht="18.75">
      <c r="B889" s="38"/>
      <c r="C889" s="36"/>
      <c r="D889" s="212" t="s">
        <v>4204</v>
      </c>
      <c r="E889" s="34" t="s">
        <v>4338</v>
      </c>
      <c r="J889" s="34" t="s">
        <v>1816</v>
      </c>
      <c r="K889" s="34" t="str">
        <f t="shared" si="298"/>
        <v>Usado</v>
      </c>
      <c r="L889" s="34">
        <v>1</v>
      </c>
      <c r="M889" s="34"/>
      <c r="N889" s="34"/>
      <c r="O889" s="34" t="s">
        <v>4336</v>
      </c>
      <c r="Y889"/>
      <c r="Z889"/>
      <c r="AA889"/>
      <c r="AB889"/>
      <c r="AC889" s="66"/>
    </row>
    <row r="890" spans="2:29" s="35" customFormat="1" ht="18.75">
      <c r="B890" s="38"/>
      <c r="C890" s="36"/>
      <c r="D890" s="212" t="s">
        <v>4205</v>
      </c>
      <c r="E890" s="34" t="s">
        <v>896</v>
      </c>
      <c r="J890" s="34" t="s">
        <v>1816</v>
      </c>
      <c r="K890" s="34" t="str">
        <f t="shared" si="298"/>
        <v>Usado</v>
      </c>
      <c r="L890" s="34">
        <v>1</v>
      </c>
      <c r="M890" s="34"/>
      <c r="N890" s="34"/>
      <c r="O890" s="34" t="s">
        <v>4336</v>
      </c>
      <c r="Y890"/>
      <c r="Z890"/>
      <c r="AA890"/>
      <c r="AB890"/>
      <c r="AC890" s="66"/>
    </row>
    <row r="891" spans="2:29" s="35" customFormat="1" ht="18.75">
      <c r="B891" s="38"/>
      <c r="C891" s="36"/>
      <c r="D891" s="212" t="s">
        <v>4206</v>
      </c>
      <c r="E891" s="34" t="s">
        <v>453</v>
      </c>
      <c r="J891" s="34" t="s">
        <v>1816</v>
      </c>
      <c r="K891" s="34" t="str">
        <f t="shared" si="298"/>
        <v>Usado</v>
      </c>
      <c r="L891" s="34">
        <v>1</v>
      </c>
      <c r="M891" s="34"/>
      <c r="N891" s="34"/>
      <c r="O891" s="34" t="s">
        <v>4336</v>
      </c>
      <c r="Y891"/>
      <c r="Z891"/>
      <c r="AA891"/>
      <c r="AB891"/>
      <c r="AC891" s="66"/>
    </row>
    <row r="892" spans="2:29" s="35" customFormat="1" ht="18.75">
      <c r="B892" s="38"/>
      <c r="C892" s="36"/>
      <c r="D892" s="212" t="s">
        <v>4207</v>
      </c>
      <c r="E892" s="34" t="s">
        <v>4338</v>
      </c>
      <c r="J892" s="34" t="s">
        <v>1816</v>
      </c>
      <c r="K892" s="34" t="str">
        <f t="shared" si="298"/>
        <v>Usado</v>
      </c>
      <c r="L892" s="34">
        <v>1</v>
      </c>
      <c r="M892" s="34"/>
      <c r="N892" s="34"/>
      <c r="O892" s="34" t="s">
        <v>4336</v>
      </c>
      <c r="Y892"/>
      <c r="Z892"/>
      <c r="AA892"/>
      <c r="AB892"/>
      <c r="AC892" s="66"/>
    </row>
    <row r="893" spans="2:29" s="35" customFormat="1">
      <c r="B893" s="38"/>
      <c r="C893" s="36"/>
      <c r="D893" s="212" t="s">
        <v>4208</v>
      </c>
      <c r="E893" s="34" t="s">
        <v>1791</v>
      </c>
      <c r="F893" s="34"/>
      <c r="G893" s="34"/>
      <c r="H893" s="34"/>
      <c r="I893" s="34"/>
      <c r="J893" s="34" t="s">
        <v>1134</v>
      </c>
      <c r="K893" s="34" t="str">
        <f t="shared" ref="K893:K956" si="301">+K890</f>
        <v>Usado</v>
      </c>
      <c r="L893" s="34">
        <v>1</v>
      </c>
      <c r="M893" s="34"/>
      <c r="N893" s="34"/>
      <c r="O893" s="34" t="s">
        <v>4336</v>
      </c>
      <c r="P893" s="34"/>
      <c r="W893" s="196"/>
      <c r="X893" s="197"/>
      <c r="Y893"/>
      <c r="Z893"/>
      <c r="AA893"/>
      <c r="AB893"/>
      <c r="AC893" s="66"/>
    </row>
    <row r="894" spans="2:29" s="35" customFormat="1">
      <c r="B894" s="38"/>
      <c r="C894" s="36"/>
      <c r="D894" s="212" t="s">
        <v>4209</v>
      </c>
      <c r="E894" s="34" t="s">
        <v>1791</v>
      </c>
      <c r="F894" s="34"/>
      <c r="G894" s="34"/>
      <c r="H894" s="34"/>
      <c r="I894" s="34"/>
      <c r="J894" s="34" t="s">
        <v>1134</v>
      </c>
      <c r="K894" s="34" t="str">
        <f t="shared" si="301"/>
        <v>Usado</v>
      </c>
      <c r="L894" s="34">
        <v>1</v>
      </c>
      <c r="M894" s="34"/>
      <c r="N894" s="34"/>
      <c r="O894" s="34" t="s">
        <v>4336</v>
      </c>
      <c r="P894" s="34"/>
      <c r="W894" s="196"/>
      <c r="X894" s="197"/>
      <c r="Y894"/>
      <c r="Z894"/>
      <c r="AA894"/>
      <c r="AB894"/>
      <c r="AC894" s="66"/>
    </row>
    <row r="895" spans="2:29" s="35" customFormat="1">
      <c r="B895" s="38"/>
      <c r="C895" s="36"/>
      <c r="D895" s="212" t="s">
        <v>4210</v>
      </c>
      <c r="E895" s="34" t="s">
        <v>2779</v>
      </c>
      <c r="F895" s="34"/>
      <c r="G895" s="34"/>
      <c r="H895" s="34"/>
      <c r="I895" s="34"/>
      <c r="J895" s="34" t="s">
        <v>1134</v>
      </c>
      <c r="K895" s="34" t="str">
        <f t="shared" si="301"/>
        <v>Usado</v>
      </c>
      <c r="L895" s="34">
        <v>1</v>
      </c>
      <c r="M895" s="34"/>
      <c r="N895" s="34"/>
      <c r="O895" s="34" t="s">
        <v>4336</v>
      </c>
      <c r="P895" s="34"/>
      <c r="W895" s="196"/>
      <c r="X895" s="197"/>
      <c r="Y895"/>
      <c r="Z895"/>
      <c r="AA895"/>
      <c r="AB895"/>
      <c r="AC895" s="66"/>
    </row>
    <row r="896" spans="2:29" s="35" customFormat="1">
      <c r="B896" s="38"/>
      <c r="C896" s="36"/>
      <c r="D896" s="212" t="s">
        <v>4211</v>
      </c>
      <c r="E896" s="34" t="str">
        <f>+E862</f>
        <v>LOCKERS BLANCO DE METAL</v>
      </c>
      <c r="F896" s="34"/>
      <c r="G896" s="34"/>
      <c r="H896" s="34"/>
      <c r="I896" s="34"/>
      <c r="J896" s="34" t="str">
        <f>+J890</f>
        <v>NEGRO</v>
      </c>
      <c r="K896" s="34" t="str">
        <f t="shared" si="301"/>
        <v>Usado</v>
      </c>
      <c r="L896" s="34">
        <v>1</v>
      </c>
      <c r="M896" s="34"/>
      <c r="N896" s="34"/>
      <c r="O896" s="34" t="s">
        <v>918</v>
      </c>
      <c r="P896" s="34"/>
      <c r="W896" s="196">
        <v>3000</v>
      </c>
      <c r="X896" s="197">
        <f t="shared" ref="X896:X925" si="302">+L896*W896</f>
        <v>3000</v>
      </c>
      <c r="Y896"/>
      <c r="Z896"/>
      <c r="AA896"/>
      <c r="AB896"/>
      <c r="AC896" s="66"/>
    </row>
    <row r="897" spans="2:29" s="35" customFormat="1">
      <c r="B897" s="38"/>
      <c r="C897" s="36"/>
      <c r="D897" s="212" t="s">
        <v>4212</v>
      </c>
      <c r="E897" s="34" t="s">
        <v>1244</v>
      </c>
      <c r="F897" s="34"/>
      <c r="G897" s="34"/>
      <c r="H897" s="34"/>
      <c r="I897" s="34"/>
      <c r="J897" s="34" t="s">
        <v>402</v>
      </c>
      <c r="K897" s="34" t="str">
        <f t="shared" si="301"/>
        <v>Usado</v>
      </c>
      <c r="L897" s="34">
        <v>1</v>
      </c>
      <c r="M897" s="34"/>
      <c r="N897" s="34"/>
      <c r="O897" s="34" t="s">
        <v>918</v>
      </c>
      <c r="P897" s="34"/>
      <c r="W897" s="196">
        <v>2500</v>
      </c>
      <c r="X897" s="197">
        <f t="shared" si="302"/>
        <v>2500</v>
      </c>
      <c r="Y897"/>
      <c r="Z897"/>
      <c r="AA897"/>
      <c r="AB897"/>
      <c r="AC897" s="66"/>
    </row>
    <row r="898" spans="2:29" s="35" customFormat="1">
      <c r="B898" s="38"/>
      <c r="C898" s="36"/>
      <c r="D898" s="212" t="s">
        <v>4213</v>
      </c>
      <c r="E898" s="34" t="str">
        <f>+E892</f>
        <v>SILLA DE OFICINA</v>
      </c>
      <c r="F898" s="34"/>
      <c r="G898" s="34"/>
      <c r="H898" s="34"/>
      <c r="I898" s="34"/>
      <c r="J898" s="34" t="str">
        <f>+J892</f>
        <v>NEGRO</v>
      </c>
      <c r="K898" s="34" t="str">
        <f t="shared" si="301"/>
        <v>Usado</v>
      </c>
      <c r="L898" s="34">
        <v>1</v>
      </c>
      <c r="M898" s="34"/>
      <c r="N898" s="34"/>
      <c r="O898" s="34" t="s">
        <v>918</v>
      </c>
      <c r="P898" s="34"/>
      <c r="W898" s="196">
        <v>500</v>
      </c>
      <c r="X898" s="197">
        <f t="shared" si="302"/>
        <v>500</v>
      </c>
      <c r="Y898"/>
      <c r="Z898"/>
      <c r="AA898"/>
      <c r="AB898"/>
      <c r="AC898" s="66"/>
    </row>
    <row r="899" spans="2:29" s="35" customFormat="1">
      <c r="B899" s="38"/>
      <c r="C899" s="36"/>
      <c r="D899" s="212" t="s">
        <v>4214</v>
      </c>
      <c r="E899" s="34" t="str">
        <f>+E891</f>
        <v>MONITOR</v>
      </c>
      <c r="F899" s="34"/>
      <c r="G899" s="34"/>
      <c r="H899" s="34"/>
      <c r="I899" s="34"/>
      <c r="J899" s="34" t="str">
        <f>+J891</f>
        <v>NEGRO</v>
      </c>
      <c r="K899" s="34" t="str">
        <f t="shared" si="301"/>
        <v>Usado</v>
      </c>
      <c r="L899" s="34">
        <v>1</v>
      </c>
      <c r="M899" s="34"/>
      <c r="N899" s="34"/>
      <c r="O899" s="34" t="s">
        <v>918</v>
      </c>
      <c r="P899" s="34"/>
      <c r="W899" s="196">
        <v>3500</v>
      </c>
      <c r="X899" s="197">
        <f t="shared" si="302"/>
        <v>3500</v>
      </c>
      <c r="Y899"/>
      <c r="Z899"/>
      <c r="AA899"/>
      <c r="AB899"/>
      <c r="AC899" s="66"/>
    </row>
    <row r="900" spans="2:29" s="35" customFormat="1">
      <c r="B900" s="38"/>
      <c r="C900" s="36"/>
      <c r="D900" s="212" t="s">
        <v>4215</v>
      </c>
      <c r="E900" s="34" t="s">
        <v>4339</v>
      </c>
      <c r="F900" s="34"/>
      <c r="G900" s="34"/>
      <c r="H900" s="34"/>
      <c r="I900" s="34"/>
      <c r="J900" s="34">
        <f>+J1173</f>
        <v>0</v>
      </c>
      <c r="K900" s="34" t="str">
        <f t="shared" si="301"/>
        <v>Usado</v>
      </c>
      <c r="L900" s="34">
        <v>1</v>
      </c>
      <c r="M900" s="34"/>
      <c r="N900" s="34"/>
      <c r="O900" s="34" t="s">
        <v>918</v>
      </c>
      <c r="P900" s="34"/>
      <c r="W900" s="196">
        <v>15000</v>
      </c>
      <c r="X900" s="197">
        <f t="shared" si="302"/>
        <v>15000</v>
      </c>
      <c r="Y900"/>
      <c r="Z900"/>
      <c r="AA900"/>
      <c r="AB900"/>
      <c r="AC900" s="66"/>
    </row>
    <row r="901" spans="2:29" s="35" customFormat="1">
      <c r="B901" s="38"/>
      <c r="C901" s="36"/>
      <c r="D901" s="212" t="s">
        <v>4216</v>
      </c>
      <c r="E901" s="34" t="str">
        <f>+E898</f>
        <v>SILLA DE OFICINA</v>
      </c>
      <c r="F901" s="34"/>
      <c r="G901" s="34"/>
      <c r="H901" s="34"/>
      <c r="I901" s="34"/>
      <c r="J901" s="34" t="str">
        <f>+J898</f>
        <v>NEGRO</v>
      </c>
      <c r="K901" s="34" t="str">
        <f t="shared" si="301"/>
        <v>Usado</v>
      </c>
      <c r="L901" s="34">
        <v>1</v>
      </c>
      <c r="M901" s="34"/>
      <c r="N901" s="34"/>
      <c r="O901" s="34" t="s">
        <v>918</v>
      </c>
      <c r="P901" s="34"/>
      <c r="W901" s="196">
        <v>3000</v>
      </c>
      <c r="X901" s="197">
        <f t="shared" si="302"/>
        <v>3000</v>
      </c>
      <c r="Y901"/>
      <c r="Z901"/>
      <c r="AA901"/>
      <c r="AB901"/>
      <c r="AC901" s="66"/>
    </row>
    <row r="902" spans="2:29" s="35" customFormat="1">
      <c r="B902" s="38"/>
      <c r="C902" s="36"/>
      <c r="D902" s="212" t="s">
        <v>4217</v>
      </c>
      <c r="E902" s="34" t="str">
        <f>+E896</f>
        <v>LOCKERS BLANCO DE METAL</v>
      </c>
      <c r="F902" s="34"/>
      <c r="G902" s="34"/>
      <c r="H902" s="34"/>
      <c r="I902" s="34"/>
      <c r="J902" s="34" t="str">
        <f>+J899</f>
        <v>NEGRO</v>
      </c>
      <c r="K902" s="34" t="str">
        <f t="shared" si="301"/>
        <v>Usado</v>
      </c>
      <c r="L902" s="34">
        <v>1</v>
      </c>
      <c r="M902" s="34"/>
      <c r="N902" s="34"/>
      <c r="O902" s="34" t="str">
        <f>+'4.1.1.4.01'!O654</f>
        <v>COPROLOGIA Y UROANALISIS</v>
      </c>
      <c r="P902" s="34"/>
      <c r="W902" s="196">
        <v>1500</v>
      </c>
      <c r="X902" s="197">
        <f t="shared" si="302"/>
        <v>1500</v>
      </c>
      <c r="Y902"/>
      <c r="Z902"/>
      <c r="AA902"/>
      <c r="AB902"/>
      <c r="AC902" s="66"/>
    </row>
    <row r="903" spans="2:29" s="35" customFormat="1">
      <c r="B903" s="38"/>
      <c r="C903" s="36"/>
      <c r="D903" s="212" t="s">
        <v>4218</v>
      </c>
      <c r="E903" s="34" t="s">
        <v>1323</v>
      </c>
      <c r="F903" s="34"/>
      <c r="G903" s="34"/>
      <c r="H903" s="34"/>
      <c r="I903" s="34"/>
      <c r="J903" s="34" t="str">
        <f>+J896</f>
        <v>NEGRO</v>
      </c>
      <c r="K903" s="34" t="str">
        <f t="shared" si="301"/>
        <v>Usado</v>
      </c>
      <c r="L903" s="34">
        <v>1</v>
      </c>
      <c r="M903" s="34"/>
      <c r="N903" s="34"/>
      <c r="O903" s="34" t="str">
        <f>+'4.1.1.4.01'!O655</f>
        <v>COPROLOGIA Y UROANALISIS</v>
      </c>
      <c r="P903" s="34"/>
      <c r="W903" s="196">
        <v>1200</v>
      </c>
      <c r="X903" s="197">
        <f t="shared" si="302"/>
        <v>1200</v>
      </c>
      <c r="Y903"/>
      <c r="Z903"/>
      <c r="AA903"/>
      <c r="AB903"/>
      <c r="AC903" s="66"/>
    </row>
    <row r="904" spans="2:29" s="35" customFormat="1">
      <c r="B904" s="38"/>
      <c r="C904" s="36"/>
      <c r="D904" s="212" t="s">
        <v>4219</v>
      </c>
      <c r="E904" s="34" t="s">
        <v>611</v>
      </c>
      <c r="F904" s="34"/>
      <c r="G904" s="34" t="s">
        <v>1324</v>
      </c>
      <c r="H904" s="34"/>
      <c r="I904" s="34"/>
      <c r="J904" s="34" t="str">
        <f>+J902</f>
        <v>NEGRO</v>
      </c>
      <c r="K904" s="34" t="str">
        <f t="shared" si="301"/>
        <v>Usado</v>
      </c>
      <c r="L904" s="34">
        <f>+L901</f>
        <v>1</v>
      </c>
      <c r="M904" s="34"/>
      <c r="N904" s="34"/>
      <c r="O904" s="34" t="str">
        <f>+'4.1.1.4.01'!O656</f>
        <v>COPROLOGIA Y UROANALISIS</v>
      </c>
      <c r="P904" s="34"/>
      <c r="W904" s="196">
        <v>2200</v>
      </c>
      <c r="X904" s="197">
        <f t="shared" si="302"/>
        <v>2200</v>
      </c>
      <c r="Y904"/>
      <c r="Z904"/>
      <c r="AA904"/>
      <c r="AB904"/>
      <c r="AC904" s="66"/>
    </row>
    <row r="905" spans="2:29" s="35" customFormat="1">
      <c r="B905" s="38"/>
      <c r="C905" s="36"/>
      <c r="D905" s="212" t="s">
        <v>4220</v>
      </c>
      <c r="E905" s="34" t="s">
        <v>1325</v>
      </c>
      <c r="F905" s="34" t="s">
        <v>1327</v>
      </c>
      <c r="G905" s="34" t="s">
        <v>1326</v>
      </c>
      <c r="H905" s="34"/>
      <c r="I905" s="34"/>
      <c r="J905" s="34" t="s">
        <v>562</v>
      </c>
      <c r="K905" s="34" t="str">
        <f t="shared" si="301"/>
        <v>Usado</v>
      </c>
      <c r="L905" s="34">
        <v>1</v>
      </c>
      <c r="M905" s="34"/>
      <c r="N905" s="34"/>
      <c r="O905" s="34" t="str">
        <f>+'4.1.1.4.01'!O657</f>
        <v>COPROLOGIA Y UROANALISIS</v>
      </c>
      <c r="P905" s="34"/>
      <c r="W905" s="196">
        <f>135*60</f>
        <v>8100</v>
      </c>
      <c r="X905" s="197">
        <f t="shared" si="302"/>
        <v>8100</v>
      </c>
      <c r="Y905"/>
      <c r="Z905"/>
      <c r="AA905"/>
      <c r="AB905"/>
      <c r="AC905" s="66"/>
    </row>
    <row r="906" spans="2:29" s="35" customFormat="1">
      <c r="B906" s="38"/>
      <c r="C906" s="36"/>
      <c r="D906" s="212" t="s">
        <v>4221</v>
      </c>
      <c r="E906" s="34" t="s">
        <v>1325</v>
      </c>
      <c r="F906" s="34" t="s">
        <v>1328</v>
      </c>
      <c r="G906" s="34" t="s">
        <v>1326</v>
      </c>
      <c r="H906" s="34"/>
      <c r="I906" s="34"/>
      <c r="J906" s="34" t="str">
        <f>+J905</f>
        <v>Gris</v>
      </c>
      <c r="K906" s="34" t="str">
        <f t="shared" si="301"/>
        <v>Usado</v>
      </c>
      <c r="L906" s="34">
        <v>1</v>
      </c>
      <c r="M906" s="34"/>
      <c r="N906" s="34"/>
      <c r="O906" s="34" t="str">
        <f>+O903</f>
        <v>COPROLOGIA Y UROANALISIS</v>
      </c>
      <c r="P906" s="34"/>
      <c r="W906" s="196">
        <v>8100</v>
      </c>
      <c r="X906" s="197">
        <f t="shared" si="302"/>
        <v>8100</v>
      </c>
      <c r="Y906"/>
      <c r="Z906"/>
      <c r="AA906"/>
      <c r="AB906"/>
      <c r="AC906" s="66"/>
    </row>
    <row r="907" spans="2:29" s="35" customFormat="1">
      <c r="B907" s="38"/>
      <c r="C907" s="36"/>
      <c r="D907" s="212" t="s">
        <v>4222</v>
      </c>
      <c r="E907" s="34" t="s">
        <v>1329</v>
      </c>
      <c r="F907" s="34"/>
      <c r="G907" s="34"/>
      <c r="H907" s="34"/>
      <c r="I907" s="34"/>
      <c r="J907" s="34" t="s">
        <v>1304</v>
      </c>
      <c r="K907" s="34" t="str">
        <f t="shared" si="301"/>
        <v>Usado</v>
      </c>
      <c r="L907" s="34">
        <v>1</v>
      </c>
      <c r="M907" s="34"/>
      <c r="N907" s="34"/>
      <c r="O907" s="34" t="str">
        <f>+'4.1.1.4.01'!O659</f>
        <v>COPROLOGIA Y UROANALISIS</v>
      </c>
      <c r="P907" s="34"/>
      <c r="W907" s="196">
        <v>5100</v>
      </c>
      <c r="X907" s="197">
        <f t="shared" si="302"/>
        <v>5100</v>
      </c>
      <c r="Y907"/>
      <c r="Z907"/>
      <c r="AA907"/>
      <c r="AB907"/>
      <c r="AC907" s="66"/>
    </row>
    <row r="908" spans="2:29" s="35" customFormat="1">
      <c r="B908" s="38"/>
      <c r="C908" s="36"/>
      <c r="D908" s="212" t="s">
        <v>4223</v>
      </c>
      <c r="E908" s="34" t="str">
        <f>+E897</f>
        <v>Silla para escritorio</v>
      </c>
      <c r="F908" s="34"/>
      <c r="G908" s="34"/>
      <c r="H908" s="34"/>
      <c r="I908" s="34"/>
      <c r="J908" s="34" t="str">
        <f>+J897</f>
        <v>Negro</v>
      </c>
      <c r="K908" s="34" t="str">
        <f t="shared" si="301"/>
        <v>Usado</v>
      </c>
      <c r="L908" s="34">
        <v>1</v>
      </c>
      <c r="M908" s="34"/>
      <c r="N908" s="34"/>
      <c r="O908" s="34" t="str">
        <f>+O904</f>
        <v>COPROLOGIA Y UROANALISIS</v>
      </c>
      <c r="P908" s="34"/>
      <c r="W908" s="196">
        <v>500</v>
      </c>
      <c r="X908" s="197">
        <f t="shared" si="302"/>
        <v>500</v>
      </c>
      <c r="Y908"/>
      <c r="Z908"/>
      <c r="AA908"/>
      <c r="AB908"/>
      <c r="AC908" s="66"/>
    </row>
    <row r="909" spans="2:29" s="35" customFormat="1">
      <c r="B909" s="38"/>
      <c r="C909" s="36"/>
      <c r="D909" s="212" t="s">
        <v>4224</v>
      </c>
      <c r="E909" s="34" t="s">
        <v>1330</v>
      </c>
      <c r="F909" s="34"/>
      <c r="G909" s="34"/>
      <c r="H909" s="34"/>
      <c r="I909" s="34"/>
      <c r="J909" s="34" t="str">
        <f>+J906</f>
        <v>Gris</v>
      </c>
      <c r="K909" s="34" t="str">
        <f t="shared" si="301"/>
        <v>Usado</v>
      </c>
      <c r="L909" s="34">
        <v>1</v>
      </c>
      <c r="M909" s="34"/>
      <c r="N909" s="34"/>
      <c r="O909" s="34" t="str">
        <f>+O903</f>
        <v>COPROLOGIA Y UROANALISIS</v>
      </c>
      <c r="P909" s="34"/>
      <c r="W909" s="196">
        <v>800</v>
      </c>
      <c r="X909" s="197">
        <f t="shared" si="302"/>
        <v>800</v>
      </c>
      <c r="Y909"/>
      <c r="Z909"/>
      <c r="AA909"/>
      <c r="AB909"/>
      <c r="AC909" s="66"/>
    </row>
    <row r="910" spans="2:29" s="35" customFormat="1">
      <c r="B910" s="38"/>
      <c r="C910" s="36"/>
      <c r="D910" s="212" t="s">
        <v>4225</v>
      </c>
      <c r="E910" s="34" t="s">
        <v>1331</v>
      </c>
      <c r="F910" s="34" t="str">
        <f>+F906</f>
        <v>HORNO</v>
      </c>
      <c r="G910" s="34"/>
      <c r="H910" s="34"/>
      <c r="I910" s="34"/>
      <c r="J910" s="34" t="str">
        <f>+J895</f>
        <v>METAL</v>
      </c>
      <c r="K910" s="34" t="str">
        <f t="shared" si="301"/>
        <v>Usado</v>
      </c>
      <c r="L910" s="34">
        <v>1</v>
      </c>
      <c r="M910" s="34"/>
      <c r="N910" s="34"/>
      <c r="O910" s="34" t="str">
        <f>+O903</f>
        <v>COPROLOGIA Y UROANALISIS</v>
      </c>
      <c r="P910" s="34"/>
      <c r="W910" s="196">
        <v>7000</v>
      </c>
      <c r="X910" s="197">
        <f t="shared" si="302"/>
        <v>7000</v>
      </c>
      <c r="Y910"/>
      <c r="Z910"/>
      <c r="AA910"/>
      <c r="AB910"/>
      <c r="AC910" s="66"/>
    </row>
    <row r="911" spans="2:29" s="35" customFormat="1">
      <c r="B911" s="38"/>
      <c r="C911" s="36"/>
      <c r="D911" s="212" t="s">
        <v>4226</v>
      </c>
      <c r="E911" s="34" t="str">
        <f>+E899</f>
        <v>MONITOR</v>
      </c>
      <c r="F911" s="34"/>
      <c r="G911" s="34"/>
      <c r="H911" s="34"/>
      <c r="I911" s="34"/>
      <c r="J911" s="34" t="str">
        <f>+J903</f>
        <v>NEGRO</v>
      </c>
      <c r="K911" s="34" t="str">
        <f t="shared" si="301"/>
        <v>Usado</v>
      </c>
      <c r="L911" s="34">
        <v>1</v>
      </c>
      <c r="M911" s="34"/>
      <c r="N911" s="34"/>
      <c r="O911" s="34" t="str">
        <f>+O906</f>
        <v>COPROLOGIA Y UROANALISIS</v>
      </c>
      <c r="P911" s="34"/>
      <c r="W911" s="196">
        <v>6000</v>
      </c>
      <c r="X911" s="197">
        <f t="shared" si="302"/>
        <v>6000</v>
      </c>
      <c r="Y911"/>
      <c r="Z911"/>
      <c r="AA911"/>
      <c r="AB911"/>
      <c r="AC911" s="66"/>
    </row>
    <row r="912" spans="2:29" s="35" customFormat="1">
      <c r="B912" s="38"/>
      <c r="C912" s="36"/>
      <c r="D912" s="212" t="s">
        <v>4227</v>
      </c>
      <c r="E912" s="34" t="s">
        <v>1332</v>
      </c>
      <c r="F912" s="34"/>
      <c r="G912" s="34"/>
      <c r="H912" s="34"/>
      <c r="I912" s="34"/>
      <c r="J912" s="34" t="str">
        <f>+J910</f>
        <v>METAL</v>
      </c>
      <c r="K912" s="34" t="str">
        <f t="shared" si="301"/>
        <v>Usado</v>
      </c>
      <c r="L912" s="34">
        <v>1</v>
      </c>
      <c r="M912" s="34"/>
      <c r="N912" s="34"/>
      <c r="O912" s="34" t="str">
        <f>+O906</f>
        <v>COPROLOGIA Y UROANALISIS</v>
      </c>
      <c r="P912" s="34"/>
      <c r="W912" s="196">
        <v>3000</v>
      </c>
      <c r="X912" s="197">
        <f t="shared" si="302"/>
        <v>3000</v>
      </c>
      <c r="Y912"/>
      <c r="Z912"/>
      <c r="AA912"/>
      <c r="AB912"/>
      <c r="AC912" s="66"/>
    </row>
    <row r="913" spans="1:29" s="35" customFormat="1">
      <c r="B913" s="38"/>
      <c r="C913" s="36"/>
      <c r="D913" s="212" t="s">
        <v>4228</v>
      </c>
      <c r="E913" s="34" t="s">
        <v>1213</v>
      </c>
      <c r="F913" s="34"/>
      <c r="G913" s="34"/>
      <c r="H913" s="34"/>
      <c r="I913" s="34"/>
      <c r="J913" s="34" t="str">
        <f>+J908</f>
        <v>Negro</v>
      </c>
      <c r="K913" s="34" t="str">
        <f t="shared" si="301"/>
        <v>Usado</v>
      </c>
      <c r="L913" s="34">
        <v>1</v>
      </c>
      <c r="M913" s="34"/>
      <c r="N913" s="34"/>
      <c r="O913" s="34" t="str">
        <f>+O907</f>
        <v>COPROLOGIA Y UROANALISIS</v>
      </c>
      <c r="P913" s="34"/>
      <c r="W913" s="196">
        <v>15000</v>
      </c>
      <c r="X913" s="197">
        <f t="shared" si="302"/>
        <v>15000</v>
      </c>
      <c r="Y913"/>
      <c r="Z913"/>
      <c r="AA913"/>
      <c r="AB913"/>
      <c r="AC913" s="66"/>
    </row>
    <row r="914" spans="1:29" s="35" customFormat="1">
      <c r="B914" s="38"/>
      <c r="C914" s="36"/>
      <c r="D914" s="212" t="s">
        <v>4229</v>
      </c>
      <c r="E914" s="34" t="s">
        <v>1333</v>
      </c>
      <c r="F914" s="34" t="s">
        <v>1334</v>
      </c>
      <c r="G914" s="34">
        <v>1102</v>
      </c>
      <c r="H914" s="34"/>
      <c r="I914" s="34"/>
      <c r="J914" s="34" t="str">
        <f>+J905</f>
        <v>Gris</v>
      </c>
      <c r="K914" s="34" t="str">
        <f t="shared" si="301"/>
        <v>Usado</v>
      </c>
      <c r="L914" s="34">
        <v>1</v>
      </c>
      <c r="M914" s="34"/>
      <c r="N914" s="34"/>
      <c r="O914" s="34" t="str">
        <f>+O907</f>
        <v>COPROLOGIA Y UROANALISIS</v>
      </c>
      <c r="P914" s="34"/>
      <c r="W914" s="196">
        <f>3000*60</f>
        <v>180000</v>
      </c>
      <c r="X914" s="197">
        <f t="shared" si="302"/>
        <v>180000</v>
      </c>
      <c r="Y914"/>
      <c r="Z914"/>
      <c r="AA914"/>
      <c r="AB914"/>
      <c r="AC914" s="66"/>
    </row>
    <row r="915" spans="1:29" s="35" customFormat="1">
      <c r="B915" s="38"/>
      <c r="C915" s="36"/>
      <c r="D915" s="212" t="s">
        <v>4230</v>
      </c>
      <c r="E915" s="34" t="s">
        <v>1335</v>
      </c>
      <c r="F915" s="34"/>
      <c r="G915" s="34"/>
      <c r="H915" s="34"/>
      <c r="I915" s="34"/>
      <c r="J915" s="34" t="str">
        <f>+J912</f>
        <v>METAL</v>
      </c>
      <c r="K915" s="34" t="str">
        <f t="shared" si="301"/>
        <v>Usado</v>
      </c>
      <c r="L915" s="34">
        <v>1</v>
      </c>
      <c r="M915" s="34"/>
      <c r="N915" s="34"/>
      <c r="O915" s="34" t="str">
        <f>+O909</f>
        <v>COPROLOGIA Y UROANALISIS</v>
      </c>
      <c r="P915" s="34"/>
      <c r="W915" s="196">
        <v>72000</v>
      </c>
      <c r="X915" s="197">
        <f t="shared" si="302"/>
        <v>72000</v>
      </c>
      <c r="Y915"/>
      <c r="Z915"/>
      <c r="AA915"/>
      <c r="AB915"/>
      <c r="AC915" s="66"/>
    </row>
    <row r="916" spans="1:29" s="35" customFormat="1">
      <c r="B916" s="38"/>
      <c r="C916" s="36"/>
      <c r="D916" s="212" t="s">
        <v>4231</v>
      </c>
      <c r="E916" s="34" t="s">
        <v>1336</v>
      </c>
      <c r="F916" s="34"/>
      <c r="G916" s="34" t="s">
        <v>1337</v>
      </c>
      <c r="H916" s="34"/>
      <c r="I916" s="34"/>
      <c r="J916" s="34" t="str">
        <f>+J915</f>
        <v>METAL</v>
      </c>
      <c r="K916" s="34" t="str">
        <f t="shared" si="301"/>
        <v>Usado</v>
      </c>
      <c r="L916" s="34">
        <v>1</v>
      </c>
      <c r="M916" s="34"/>
      <c r="N916" s="34"/>
      <c r="O916" s="34" t="str">
        <f>+O908</f>
        <v>COPROLOGIA Y UROANALISIS</v>
      </c>
      <c r="P916" s="34"/>
      <c r="W916" s="196">
        <f>850*70</f>
        <v>59500</v>
      </c>
      <c r="X916" s="197">
        <f t="shared" si="302"/>
        <v>59500</v>
      </c>
      <c r="Y916"/>
      <c r="Z916"/>
      <c r="AA916"/>
      <c r="AB916"/>
      <c r="AC916" s="66"/>
    </row>
    <row r="917" spans="1:29" s="35" customFormat="1">
      <c r="B917" s="38"/>
      <c r="C917" s="36"/>
      <c r="D917" s="212" t="s">
        <v>4232</v>
      </c>
      <c r="E917" s="34" t="s">
        <v>1338</v>
      </c>
      <c r="F917" s="34" t="s">
        <v>1339</v>
      </c>
      <c r="G917" s="34"/>
      <c r="H917" s="34"/>
      <c r="I917" s="34"/>
      <c r="J917" s="34" t="str">
        <f>+J910</f>
        <v>METAL</v>
      </c>
      <c r="K917" s="34" t="str">
        <f t="shared" si="301"/>
        <v>Usado</v>
      </c>
      <c r="L917" s="34">
        <v>1</v>
      </c>
      <c r="M917" s="34"/>
      <c r="N917" s="34"/>
      <c r="O917" s="34" t="str">
        <f>+O910</f>
        <v>COPROLOGIA Y UROANALISIS</v>
      </c>
      <c r="P917" s="34"/>
      <c r="W917" s="196">
        <v>60000</v>
      </c>
      <c r="X917" s="197">
        <f t="shared" si="302"/>
        <v>60000</v>
      </c>
      <c r="Y917"/>
      <c r="Z917"/>
      <c r="AA917"/>
      <c r="AB917"/>
      <c r="AC917" s="66"/>
    </row>
    <row r="918" spans="1:29" s="35" customFormat="1">
      <c r="B918" s="38"/>
      <c r="C918" s="36"/>
      <c r="D918" s="212" t="s">
        <v>4233</v>
      </c>
      <c r="E918" s="34" t="s">
        <v>1342</v>
      </c>
      <c r="F918" s="34" t="s">
        <v>1341</v>
      </c>
      <c r="G918" s="34" t="s">
        <v>1340</v>
      </c>
      <c r="H918" s="34"/>
      <c r="I918" s="34"/>
      <c r="J918" s="34" t="str">
        <f>+J917</f>
        <v>METAL</v>
      </c>
      <c r="K918" s="34" t="str">
        <f t="shared" si="301"/>
        <v>Usado</v>
      </c>
      <c r="L918" s="34">
        <v>1</v>
      </c>
      <c r="M918" s="34"/>
      <c r="N918" s="34"/>
      <c r="O918" s="34" t="str">
        <f>+O909</f>
        <v>COPROLOGIA Y UROANALISIS</v>
      </c>
      <c r="P918" s="34"/>
      <c r="W918" s="196">
        <f>3000*60</f>
        <v>180000</v>
      </c>
      <c r="X918" s="197">
        <f t="shared" si="302"/>
        <v>180000</v>
      </c>
      <c r="Y918"/>
      <c r="Z918"/>
      <c r="AA918"/>
      <c r="AB918"/>
      <c r="AC918" s="66"/>
    </row>
    <row r="919" spans="1:29" s="35" customFormat="1">
      <c r="B919" s="38"/>
      <c r="C919" s="36"/>
      <c r="D919" s="212" t="s">
        <v>4234</v>
      </c>
      <c r="E919" s="34" t="s">
        <v>393</v>
      </c>
      <c r="F919" s="34" t="s">
        <v>1343</v>
      </c>
      <c r="G919" s="34"/>
      <c r="H919" s="34"/>
      <c r="I919" s="34"/>
      <c r="J919" s="34" t="str">
        <f>+J911</f>
        <v>NEGRO</v>
      </c>
      <c r="K919" s="34" t="str">
        <f t="shared" si="301"/>
        <v>Usado</v>
      </c>
      <c r="L919" s="34">
        <v>1</v>
      </c>
      <c r="M919" s="34"/>
      <c r="N919" s="34"/>
      <c r="O919" s="34" t="str">
        <f>+O909</f>
        <v>COPROLOGIA Y UROANALISIS</v>
      </c>
      <c r="P919" s="34"/>
      <c r="W919" s="196">
        <v>5000</v>
      </c>
      <c r="X919" s="197">
        <f t="shared" si="302"/>
        <v>5000</v>
      </c>
      <c r="Y919"/>
      <c r="Z919"/>
      <c r="AA919"/>
      <c r="AB919"/>
      <c r="AC919" s="66"/>
    </row>
    <row r="920" spans="1:29" s="221" customFormat="1">
      <c r="A920" s="35"/>
      <c r="B920" s="38"/>
      <c r="C920" s="36"/>
      <c r="D920" s="212" t="s">
        <v>4235</v>
      </c>
      <c r="E920" s="34" t="str">
        <f>+E887</f>
        <v>MONITOR</v>
      </c>
      <c r="F920" s="34"/>
      <c r="G920" s="34"/>
      <c r="H920" s="34"/>
      <c r="I920" s="34"/>
      <c r="J920" s="34" t="str">
        <f>+J911</f>
        <v>NEGRO</v>
      </c>
      <c r="K920" s="34" t="str">
        <f t="shared" si="301"/>
        <v>Usado</v>
      </c>
      <c r="L920" s="34">
        <v>1</v>
      </c>
      <c r="M920" s="34"/>
      <c r="N920" s="34"/>
      <c r="O920" s="34" t="str">
        <f>+O916</f>
        <v>COPROLOGIA Y UROANALISIS</v>
      </c>
      <c r="P920" s="34"/>
      <c r="Q920" s="35"/>
      <c r="R920" s="35"/>
      <c r="S920" s="35"/>
      <c r="T920" s="35"/>
      <c r="U920" s="35"/>
      <c r="V920" s="35"/>
      <c r="W920" s="196">
        <v>15000</v>
      </c>
      <c r="X920" s="197">
        <f t="shared" si="302"/>
        <v>15000</v>
      </c>
      <c r="Y920"/>
      <c r="Z920" s="270"/>
      <c r="AA920" s="270"/>
      <c r="AB920" s="270"/>
      <c r="AC920" s="256"/>
    </row>
    <row r="921" spans="1:29" s="35" customFormat="1">
      <c r="B921" s="38"/>
      <c r="C921" s="36"/>
      <c r="D921" s="212" t="s">
        <v>4236</v>
      </c>
      <c r="E921" s="34" t="s">
        <v>1344</v>
      </c>
      <c r="F921" s="34" t="str">
        <f>+F917</f>
        <v xml:space="preserve">MONITOR </v>
      </c>
      <c r="H921" s="34"/>
      <c r="I921" s="34"/>
      <c r="J921" s="34" t="str">
        <f>+J919</f>
        <v>NEGRO</v>
      </c>
      <c r="K921" s="34" t="str">
        <f t="shared" si="301"/>
        <v>Usado</v>
      </c>
      <c r="L921" s="34">
        <f>+L918</f>
        <v>1</v>
      </c>
      <c r="M921" s="34"/>
      <c r="N921" s="34"/>
      <c r="O921" s="34" t="str">
        <f>+O918</f>
        <v>COPROLOGIA Y UROANALISIS</v>
      </c>
      <c r="P921" s="34"/>
      <c r="W921" s="196">
        <v>50000</v>
      </c>
      <c r="X921" s="197">
        <f t="shared" si="302"/>
        <v>50000</v>
      </c>
      <c r="Y921"/>
      <c r="Z921"/>
      <c r="AA921"/>
      <c r="AB921"/>
      <c r="AC921" s="66"/>
    </row>
    <row r="922" spans="1:29" s="35" customFormat="1">
      <c r="B922" s="38"/>
      <c r="C922" s="36"/>
      <c r="D922" s="212" t="s">
        <v>4237</v>
      </c>
      <c r="E922" s="34" t="s">
        <v>1345</v>
      </c>
      <c r="F922" s="34" t="str">
        <f>+F921</f>
        <v xml:space="preserve">MONITOR </v>
      </c>
      <c r="G922" s="34"/>
      <c r="H922" s="34"/>
      <c r="I922" s="34"/>
      <c r="J922" s="34" t="str">
        <f>+J916</f>
        <v>METAL</v>
      </c>
      <c r="K922" s="34" t="str">
        <f t="shared" si="301"/>
        <v>Usado</v>
      </c>
      <c r="L922" s="34">
        <v>1</v>
      </c>
      <c r="M922" s="34"/>
      <c r="N922" s="34"/>
      <c r="O922" s="34" t="str">
        <f>+O917</f>
        <v>COPROLOGIA Y UROANALISIS</v>
      </c>
      <c r="P922" s="34"/>
      <c r="W922" s="196">
        <v>200000</v>
      </c>
      <c r="X922" s="197">
        <f t="shared" si="302"/>
        <v>200000</v>
      </c>
      <c r="Y922"/>
      <c r="Z922"/>
      <c r="AA922"/>
      <c r="AB922"/>
      <c r="AC922" s="66"/>
    </row>
    <row r="923" spans="1:29" s="35" customFormat="1">
      <c r="B923" s="38"/>
      <c r="C923" s="36"/>
      <c r="D923" s="212" t="s">
        <v>4238</v>
      </c>
      <c r="E923" s="34" t="s">
        <v>1346</v>
      </c>
      <c r="F923" s="34" t="s">
        <v>1347</v>
      </c>
      <c r="G923" s="34"/>
      <c r="H923" s="34"/>
      <c r="I923" s="34"/>
      <c r="J923" s="34" t="s">
        <v>562</v>
      </c>
      <c r="K923" s="34" t="str">
        <f t="shared" si="301"/>
        <v>Usado</v>
      </c>
      <c r="L923" s="34">
        <v>1</v>
      </c>
      <c r="M923" s="34"/>
      <c r="N923" s="34"/>
      <c r="O923" s="34" t="str">
        <f>+O913</f>
        <v>COPROLOGIA Y UROANALISIS</v>
      </c>
      <c r="P923" s="34"/>
      <c r="W923" s="196">
        <v>15000</v>
      </c>
      <c r="X923" s="197">
        <f t="shared" si="302"/>
        <v>15000</v>
      </c>
      <c r="Y923"/>
      <c r="Z923"/>
      <c r="AA923"/>
      <c r="AB923"/>
      <c r="AC923" s="66"/>
    </row>
    <row r="924" spans="1:29" s="35" customFormat="1">
      <c r="B924" s="38"/>
      <c r="C924" s="36"/>
      <c r="D924" s="212" t="s">
        <v>4239</v>
      </c>
      <c r="E924" s="34" t="s">
        <v>1348</v>
      </c>
      <c r="F924" s="34"/>
      <c r="G924" s="34"/>
      <c r="H924" s="34"/>
      <c r="I924" s="34"/>
      <c r="J924" s="34" t="s">
        <v>1349</v>
      </c>
      <c r="K924" s="34" t="str">
        <f t="shared" si="301"/>
        <v>Usado</v>
      </c>
      <c r="L924" s="34">
        <v>1</v>
      </c>
      <c r="M924" s="34"/>
      <c r="N924" s="34"/>
      <c r="O924" s="34" t="str">
        <f>+O916</f>
        <v>COPROLOGIA Y UROANALISIS</v>
      </c>
      <c r="P924" s="34"/>
      <c r="W924" s="196">
        <v>15000</v>
      </c>
      <c r="X924" s="197">
        <f t="shared" si="302"/>
        <v>15000</v>
      </c>
      <c r="Y924"/>
      <c r="Z924"/>
      <c r="AA924"/>
      <c r="AB924"/>
      <c r="AC924" s="66"/>
    </row>
    <row r="925" spans="1:29" s="35" customFormat="1">
      <c r="B925" s="38"/>
      <c r="C925" s="36"/>
      <c r="D925" s="212" t="s">
        <v>4240</v>
      </c>
      <c r="E925" s="34" t="s">
        <v>1350</v>
      </c>
      <c r="F925" s="34"/>
      <c r="G925" s="34"/>
      <c r="H925" s="34"/>
      <c r="I925" s="34"/>
      <c r="J925" s="34" t="str">
        <f>+J924</f>
        <v>ROJO/CREMA</v>
      </c>
      <c r="K925" s="34" t="str">
        <f t="shared" si="301"/>
        <v>Usado</v>
      </c>
      <c r="L925" s="34">
        <v>1</v>
      </c>
      <c r="M925" s="34"/>
      <c r="N925" s="34"/>
      <c r="O925" s="34" t="str">
        <f>+O917</f>
        <v>COPROLOGIA Y UROANALISIS</v>
      </c>
      <c r="P925" s="34"/>
      <c r="W925" s="196">
        <v>6000</v>
      </c>
      <c r="X925" s="197">
        <f t="shared" si="302"/>
        <v>6000</v>
      </c>
      <c r="Y925"/>
      <c r="Z925"/>
      <c r="AA925"/>
      <c r="AB925"/>
      <c r="AC925" s="66"/>
    </row>
    <row r="926" spans="1:29" s="35" customFormat="1">
      <c r="B926" s="38"/>
      <c r="C926" s="36"/>
      <c r="D926" s="212" t="s">
        <v>4241</v>
      </c>
      <c r="E926" s="34" t="str">
        <f>+E902</f>
        <v>LOCKERS BLANCO DE METAL</v>
      </c>
      <c r="F926" s="34"/>
      <c r="G926" s="34"/>
      <c r="H926" s="34"/>
      <c r="I926" s="34"/>
      <c r="J926" s="34" t="s">
        <v>1816</v>
      </c>
      <c r="K926" s="34" t="str">
        <f t="shared" si="301"/>
        <v>Usado</v>
      </c>
      <c r="L926" s="34">
        <v>1</v>
      </c>
      <c r="M926" s="34"/>
      <c r="N926" s="34"/>
      <c r="O926" s="34" t="str">
        <f t="shared" ref="O926:O935" si="303">+O918</f>
        <v>COPROLOGIA Y UROANALISIS</v>
      </c>
      <c r="P926" s="34"/>
      <c r="W926" s="196">
        <v>1500</v>
      </c>
      <c r="X926" s="197">
        <f t="shared" ref="X926:X935" si="304">+L926*W926</f>
        <v>1500</v>
      </c>
      <c r="Y926"/>
      <c r="Z926"/>
      <c r="AA926"/>
      <c r="AB926"/>
      <c r="AC926" s="66"/>
    </row>
    <row r="927" spans="1:29" s="35" customFormat="1">
      <c r="B927" s="38"/>
      <c r="C927" s="36"/>
      <c r="D927" s="212" t="s">
        <v>4242</v>
      </c>
      <c r="E927" s="34" t="str">
        <f>+E902</f>
        <v>LOCKERS BLANCO DE METAL</v>
      </c>
      <c r="F927" s="34"/>
      <c r="G927" s="34"/>
      <c r="H927" s="34"/>
      <c r="I927" s="34"/>
      <c r="J927" s="34" t="s">
        <v>1816</v>
      </c>
      <c r="K927" s="34" t="str">
        <f t="shared" si="301"/>
        <v>Usado</v>
      </c>
      <c r="L927" s="34">
        <v>1</v>
      </c>
      <c r="M927" s="34"/>
      <c r="N927" s="34"/>
      <c r="O927" s="34" t="str">
        <f t="shared" si="303"/>
        <v>COPROLOGIA Y UROANALISIS</v>
      </c>
      <c r="P927" s="34"/>
      <c r="W927" s="196">
        <v>1500</v>
      </c>
      <c r="X927" s="197">
        <f t="shared" si="304"/>
        <v>1500</v>
      </c>
      <c r="Y927"/>
      <c r="Z927"/>
      <c r="AA927"/>
      <c r="AB927"/>
      <c r="AC927" s="66"/>
    </row>
    <row r="928" spans="1:29" s="35" customFormat="1">
      <c r="B928" s="38"/>
      <c r="C928" s="36"/>
      <c r="D928" s="212" t="s">
        <v>4243</v>
      </c>
      <c r="E928" s="34" t="str">
        <f>+E902</f>
        <v>LOCKERS BLANCO DE METAL</v>
      </c>
      <c r="F928" s="34"/>
      <c r="G928" s="34"/>
      <c r="H928" s="34"/>
      <c r="I928" s="34"/>
      <c r="J928" s="34" t="s">
        <v>1816</v>
      </c>
      <c r="K928" s="34" t="str">
        <f t="shared" si="301"/>
        <v>Usado</v>
      </c>
      <c r="L928" s="34">
        <v>1</v>
      </c>
      <c r="M928" s="34"/>
      <c r="N928" s="34"/>
      <c r="O928" s="34" t="str">
        <f t="shared" si="303"/>
        <v>COPROLOGIA Y UROANALISIS</v>
      </c>
      <c r="P928" s="34"/>
      <c r="W928" s="196">
        <v>1500</v>
      </c>
      <c r="X928" s="197">
        <f t="shared" si="304"/>
        <v>1500</v>
      </c>
      <c r="Y928"/>
      <c r="Z928"/>
      <c r="AA928"/>
      <c r="AB928"/>
      <c r="AC928" s="66"/>
    </row>
    <row r="929" spans="2:29" s="35" customFormat="1">
      <c r="B929" s="38"/>
      <c r="C929" s="36"/>
      <c r="D929" s="212" t="s">
        <v>4244</v>
      </c>
      <c r="E929" s="34" t="str">
        <f>+E902</f>
        <v>LOCKERS BLANCO DE METAL</v>
      </c>
      <c r="F929" s="34"/>
      <c r="G929" s="34"/>
      <c r="H929" s="34"/>
      <c r="I929" s="34"/>
      <c r="J929" s="34" t="s">
        <v>1816</v>
      </c>
      <c r="K929" s="34" t="str">
        <f t="shared" si="301"/>
        <v>Usado</v>
      </c>
      <c r="L929" s="34">
        <v>1</v>
      </c>
      <c r="M929" s="34"/>
      <c r="N929" s="34"/>
      <c r="O929" s="34" t="str">
        <f t="shared" si="303"/>
        <v>COPROLOGIA Y UROANALISIS</v>
      </c>
      <c r="P929" s="34"/>
      <c r="W929" s="196">
        <v>1500</v>
      </c>
      <c r="X929" s="197">
        <f t="shared" si="304"/>
        <v>1500</v>
      </c>
      <c r="Y929"/>
      <c r="Z929"/>
      <c r="AA929"/>
      <c r="AB929"/>
      <c r="AC929" s="66"/>
    </row>
    <row r="930" spans="2:29" s="35" customFormat="1">
      <c r="B930" s="38"/>
      <c r="C930" s="36"/>
      <c r="D930" s="212" t="s">
        <v>4245</v>
      </c>
      <c r="E930" s="34" t="str">
        <f>+E902</f>
        <v>LOCKERS BLANCO DE METAL</v>
      </c>
      <c r="F930" s="34"/>
      <c r="G930" s="34"/>
      <c r="H930" s="34"/>
      <c r="I930" s="34"/>
      <c r="J930" s="34" t="s">
        <v>1816</v>
      </c>
      <c r="K930" s="34" t="str">
        <f t="shared" si="301"/>
        <v>Usado</v>
      </c>
      <c r="L930" s="34">
        <v>1</v>
      </c>
      <c r="M930" s="34"/>
      <c r="N930" s="34"/>
      <c r="O930" s="34" t="str">
        <f t="shared" si="303"/>
        <v>COPROLOGIA Y UROANALISIS</v>
      </c>
      <c r="P930" s="34"/>
      <c r="W930" s="196">
        <v>1500</v>
      </c>
      <c r="X930" s="197">
        <f t="shared" si="304"/>
        <v>1500</v>
      </c>
      <c r="Y930"/>
      <c r="Z930"/>
      <c r="AA930"/>
      <c r="AB930"/>
      <c r="AC930" s="66"/>
    </row>
    <row r="931" spans="2:29" s="35" customFormat="1">
      <c r="B931" s="38"/>
      <c r="C931" s="36"/>
      <c r="D931" s="212" t="s">
        <v>4246</v>
      </c>
      <c r="E931" s="34" t="str">
        <f>+E911</f>
        <v>MONITOR</v>
      </c>
      <c r="F931" s="34"/>
      <c r="G931" s="34"/>
      <c r="H931" s="34"/>
      <c r="I931" s="34"/>
      <c r="J931" s="34" t="s">
        <v>1816</v>
      </c>
      <c r="K931" s="34" t="str">
        <f t="shared" si="301"/>
        <v>Usado</v>
      </c>
      <c r="L931" s="34">
        <v>1</v>
      </c>
      <c r="M931" s="34"/>
      <c r="N931" s="34"/>
      <c r="O931" s="34" t="str">
        <f t="shared" si="303"/>
        <v>COPROLOGIA Y UROANALISIS</v>
      </c>
      <c r="P931" s="34"/>
      <c r="W931" s="196">
        <v>6000</v>
      </c>
      <c r="X931" s="197">
        <f t="shared" si="304"/>
        <v>6000</v>
      </c>
      <c r="Y931"/>
      <c r="Z931"/>
      <c r="AA931"/>
      <c r="AB931"/>
      <c r="AC931" s="66"/>
    </row>
    <row r="932" spans="2:29" s="35" customFormat="1">
      <c r="B932" s="38"/>
      <c r="C932" s="36"/>
      <c r="D932" s="212" t="s">
        <v>4247</v>
      </c>
      <c r="E932" s="34" t="str">
        <f>+E911</f>
        <v>MONITOR</v>
      </c>
      <c r="F932" s="34"/>
      <c r="G932" s="34"/>
      <c r="H932" s="34"/>
      <c r="I932" s="34"/>
      <c r="J932" s="34" t="s">
        <v>1816</v>
      </c>
      <c r="K932" s="34" t="str">
        <f t="shared" si="301"/>
        <v>Usado</v>
      </c>
      <c r="L932" s="34">
        <v>1</v>
      </c>
      <c r="M932" s="34"/>
      <c r="N932" s="34"/>
      <c r="O932" s="34" t="str">
        <f t="shared" si="303"/>
        <v>COPROLOGIA Y UROANALISIS</v>
      </c>
      <c r="P932" s="34"/>
      <c r="W932" s="196">
        <v>6000</v>
      </c>
      <c r="X932" s="197">
        <f t="shared" si="304"/>
        <v>6000</v>
      </c>
      <c r="Y932"/>
      <c r="Z932"/>
      <c r="AA932"/>
      <c r="AB932"/>
      <c r="AC932" s="66"/>
    </row>
    <row r="933" spans="2:29" s="35" customFormat="1">
      <c r="B933" s="38"/>
      <c r="C933" s="36"/>
      <c r="D933" s="212" t="s">
        <v>4248</v>
      </c>
      <c r="E933" s="34" t="str">
        <f>+E911</f>
        <v>MONITOR</v>
      </c>
      <c r="F933" s="34"/>
      <c r="G933" s="34"/>
      <c r="H933" s="34"/>
      <c r="I933" s="34"/>
      <c r="J933" s="34" t="s">
        <v>1816</v>
      </c>
      <c r="K933" s="34" t="str">
        <f t="shared" si="301"/>
        <v>Usado</v>
      </c>
      <c r="L933" s="34">
        <v>1</v>
      </c>
      <c r="M933" s="34"/>
      <c r="N933" s="34"/>
      <c r="O933" s="34" t="str">
        <f t="shared" si="303"/>
        <v>COPROLOGIA Y UROANALISIS</v>
      </c>
      <c r="P933" s="34"/>
      <c r="W933" s="196">
        <v>6000</v>
      </c>
      <c r="X933" s="197">
        <f t="shared" si="304"/>
        <v>6000</v>
      </c>
      <c r="Y933"/>
      <c r="Z933"/>
      <c r="AA933"/>
      <c r="AB933"/>
      <c r="AC933" s="66"/>
    </row>
    <row r="934" spans="2:29" s="35" customFormat="1">
      <c r="B934" s="38"/>
      <c r="C934" s="36"/>
      <c r="D934" s="212" t="s">
        <v>4249</v>
      </c>
      <c r="E934" s="34" t="s">
        <v>393</v>
      </c>
      <c r="F934" s="34" t="s">
        <v>1343</v>
      </c>
      <c r="G934" s="34"/>
      <c r="H934" s="34"/>
      <c r="I934" s="34"/>
      <c r="J934" s="34" t="s">
        <v>1816</v>
      </c>
      <c r="K934" s="34" t="str">
        <f t="shared" si="301"/>
        <v>Usado</v>
      </c>
      <c r="L934" s="34">
        <v>1</v>
      </c>
      <c r="M934" s="34"/>
      <c r="N934" s="34"/>
      <c r="O934" s="34" t="str">
        <f t="shared" si="303"/>
        <v>COPROLOGIA Y UROANALISIS</v>
      </c>
      <c r="P934" s="34"/>
      <c r="W934" s="196">
        <v>5000</v>
      </c>
      <c r="X934" s="197">
        <f t="shared" si="304"/>
        <v>5000</v>
      </c>
      <c r="Y934"/>
      <c r="Z934"/>
      <c r="AA934"/>
      <c r="AB934"/>
      <c r="AC934" s="66"/>
    </row>
    <row r="935" spans="2:29" s="35" customFormat="1">
      <c r="B935" s="38"/>
      <c r="C935" s="36"/>
      <c r="D935" s="212" t="s">
        <v>4250</v>
      </c>
      <c r="E935" s="34" t="str">
        <f>+E920</f>
        <v>MONITOR</v>
      </c>
      <c r="F935" s="34"/>
      <c r="G935" s="34"/>
      <c r="H935" s="34"/>
      <c r="I935" s="34"/>
      <c r="J935" s="34" t="s">
        <v>1816</v>
      </c>
      <c r="K935" s="34" t="str">
        <f t="shared" si="301"/>
        <v>Usado</v>
      </c>
      <c r="L935" s="34">
        <v>1</v>
      </c>
      <c r="M935" s="34"/>
      <c r="N935" s="34"/>
      <c r="O935" s="34" t="str">
        <f t="shared" si="303"/>
        <v>COPROLOGIA Y UROANALISIS</v>
      </c>
      <c r="P935" s="34"/>
      <c r="W935" s="196">
        <v>15000</v>
      </c>
      <c r="X935" s="197">
        <f t="shared" si="304"/>
        <v>15000</v>
      </c>
      <c r="Y935"/>
      <c r="Z935"/>
      <c r="AA935"/>
      <c r="AB935"/>
      <c r="AC935" s="66"/>
    </row>
    <row r="936" spans="2:29" s="35" customFormat="1">
      <c r="B936" s="38"/>
      <c r="C936" s="36"/>
      <c r="D936" s="212" t="s">
        <v>4251</v>
      </c>
      <c r="E936" s="34" t="s">
        <v>1244</v>
      </c>
      <c r="F936" s="34"/>
      <c r="G936" s="34"/>
      <c r="H936" s="34"/>
      <c r="I936" s="34"/>
      <c r="J936" s="34" t="s">
        <v>1816</v>
      </c>
      <c r="K936" s="34" t="str">
        <f t="shared" si="301"/>
        <v>Usado</v>
      </c>
      <c r="L936" s="34">
        <v>1</v>
      </c>
      <c r="M936" s="34"/>
      <c r="N936" s="34"/>
      <c r="O936" s="34" t="s">
        <v>918</v>
      </c>
      <c r="P936" s="34"/>
      <c r="W936" s="196"/>
      <c r="X936" s="111"/>
      <c r="Y936"/>
      <c r="Z936"/>
      <c r="AA936"/>
      <c r="AB936"/>
      <c r="AC936" s="66"/>
    </row>
    <row r="937" spans="2:29" s="35" customFormat="1">
      <c r="B937" s="38"/>
      <c r="C937" s="36"/>
      <c r="D937" s="212" t="s">
        <v>4252</v>
      </c>
      <c r="E937" s="34" t="s">
        <v>1244</v>
      </c>
      <c r="F937" s="34"/>
      <c r="G937" s="34"/>
      <c r="H937" s="34"/>
      <c r="I937" s="34"/>
      <c r="J937" s="34" t="s">
        <v>1816</v>
      </c>
      <c r="K937" s="34" t="str">
        <f t="shared" si="301"/>
        <v>Usado</v>
      </c>
      <c r="L937" s="34">
        <v>1</v>
      </c>
      <c r="M937" s="34"/>
      <c r="N937" s="34"/>
      <c r="O937" s="34" t="s">
        <v>918</v>
      </c>
      <c r="P937" s="34"/>
      <c r="W937" s="196"/>
      <c r="X937" s="111"/>
      <c r="Y937"/>
      <c r="Z937"/>
      <c r="AA937"/>
      <c r="AB937"/>
      <c r="AC937" s="66"/>
    </row>
    <row r="938" spans="2:29" s="35" customFormat="1">
      <c r="B938" s="38"/>
      <c r="C938" s="36"/>
      <c r="D938" s="212" t="s">
        <v>4253</v>
      </c>
      <c r="E938" s="34" t="s">
        <v>3233</v>
      </c>
      <c r="F938" s="34"/>
      <c r="G938" s="34"/>
      <c r="H938" s="34"/>
      <c r="I938" s="34"/>
      <c r="J938" s="34" t="s">
        <v>1816</v>
      </c>
      <c r="K938" s="34" t="str">
        <f t="shared" si="301"/>
        <v>Usado</v>
      </c>
      <c r="L938" s="34">
        <v>1</v>
      </c>
      <c r="M938" s="34"/>
      <c r="N938" s="34"/>
      <c r="O938" s="34" t="s">
        <v>918</v>
      </c>
      <c r="P938" s="34"/>
      <c r="W938" s="196"/>
      <c r="X938" s="111"/>
      <c r="Y938"/>
      <c r="Z938"/>
      <c r="AA938"/>
      <c r="AB938"/>
      <c r="AC938" s="66"/>
    </row>
    <row r="939" spans="2:29" s="35" customFormat="1">
      <c r="B939" s="38"/>
      <c r="C939" s="36"/>
      <c r="D939" s="212" t="s">
        <v>4254</v>
      </c>
      <c r="E939" s="34" t="s">
        <v>3233</v>
      </c>
      <c r="F939" s="34"/>
      <c r="G939" s="34"/>
      <c r="H939" s="34"/>
      <c r="I939" s="34"/>
      <c r="J939" s="34" t="s">
        <v>1816</v>
      </c>
      <c r="K939" s="34" t="str">
        <f t="shared" si="301"/>
        <v>Usado</v>
      </c>
      <c r="L939" s="34">
        <v>1</v>
      </c>
      <c r="M939" s="34"/>
      <c r="N939" s="34"/>
      <c r="O939" s="34" t="s">
        <v>918</v>
      </c>
      <c r="P939" s="34"/>
      <c r="W939" s="196"/>
      <c r="X939" s="111"/>
      <c r="Y939"/>
      <c r="Z939"/>
      <c r="AA939"/>
      <c r="AB939"/>
      <c r="AC939" s="66"/>
    </row>
    <row r="940" spans="2:29" s="35" customFormat="1">
      <c r="B940" s="38"/>
      <c r="C940" s="36"/>
      <c r="D940" s="212" t="s">
        <v>4255</v>
      </c>
      <c r="E940" s="34" t="s">
        <v>824</v>
      </c>
      <c r="F940" s="34"/>
      <c r="G940" s="34"/>
      <c r="H940" s="34"/>
      <c r="I940" s="34"/>
      <c r="J940" s="34" t="s">
        <v>1816</v>
      </c>
      <c r="K940" s="34" t="str">
        <f t="shared" si="301"/>
        <v>Usado</v>
      </c>
      <c r="L940" s="34">
        <v>1</v>
      </c>
      <c r="M940" s="34"/>
      <c r="N940" s="34"/>
      <c r="O940" s="34" t="s">
        <v>918</v>
      </c>
      <c r="P940" s="34"/>
      <c r="W940" s="196"/>
      <c r="X940" s="111"/>
      <c r="Y940"/>
      <c r="Z940"/>
      <c r="AA940"/>
      <c r="AB940"/>
      <c r="AC940" s="66"/>
    </row>
    <row r="941" spans="2:29" s="35" customFormat="1">
      <c r="B941" s="38"/>
      <c r="C941" s="36"/>
      <c r="D941" s="212" t="s">
        <v>4256</v>
      </c>
      <c r="E941" s="34" t="s">
        <v>4340</v>
      </c>
      <c r="F941" s="34"/>
      <c r="G941" s="34"/>
      <c r="H941" s="34"/>
      <c r="I941" s="34"/>
      <c r="J941" s="34" t="s">
        <v>1816</v>
      </c>
      <c r="K941" s="34" t="str">
        <f t="shared" si="301"/>
        <v>Usado</v>
      </c>
      <c r="L941" s="34">
        <v>1</v>
      </c>
      <c r="M941" s="34"/>
      <c r="N941" s="34"/>
      <c r="O941" s="34" t="s">
        <v>918</v>
      </c>
      <c r="P941" s="34"/>
      <c r="W941" s="196"/>
      <c r="X941" s="111"/>
      <c r="Y941"/>
      <c r="Z941"/>
      <c r="AA941"/>
      <c r="AB941"/>
      <c r="AC941" s="66"/>
    </row>
    <row r="942" spans="2:29" s="35" customFormat="1">
      <c r="B942" s="38"/>
      <c r="C942" s="36"/>
      <c r="D942" s="212" t="s">
        <v>4257</v>
      </c>
      <c r="E942" s="34" t="s">
        <v>824</v>
      </c>
      <c r="F942" s="34"/>
      <c r="G942" s="34"/>
      <c r="H942" s="34"/>
      <c r="I942" s="34"/>
      <c r="J942" s="34" t="s">
        <v>1816</v>
      </c>
      <c r="K942" s="34" t="str">
        <f t="shared" si="301"/>
        <v>Usado</v>
      </c>
      <c r="L942" s="34">
        <v>1</v>
      </c>
      <c r="M942" s="34"/>
      <c r="N942" s="34"/>
      <c r="O942" s="34" t="s">
        <v>918</v>
      </c>
      <c r="P942" s="34"/>
      <c r="W942" s="196"/>
      <c r="X942" s="111"/>
      <c r="Y942"/>
      <c r="Z942"/>
      <c r="AA942"/>
      <c r="AB942"/>
      <c r="AC942" s="66"/>
    </row>
    <row r="943" spans="2:29" s="35" customFormat="1">
      <c r="B943" s="38"/>
      <c r="C943" s="36"/>
      <c r="D943" s="212" t="s">
        <v>4258</v>
      </c>
      <c r="E943" s="34" t="s">
        <v>659</v>
      </c>
      <c r="F943" s="34"/>
      <c r="G943" s="34"/>
      <c r="H943" s="34"/>
      <c r="I943" s="34"/>
      <c r="J943" s="34" t="str">
        <f>+J920</f>
        <v>NEGRO</v>
      </c>
      <c r="K943" s="34" t="str">
        <f t="shared" si="301"/>
        <v>Usado</v>
      </c>
      <c r="L943" s="34">
        <f>+L933</f>
        <v>1</v>
      </c>
      <c r="M943" s="34"/>
      <c r="N943" s="34"/>
      <c r="O943" s="34" t="s">
        <v>1317</v>
      </c>
      <c r="P943" s="34"/>
      <c r="W943" s="196">
        <v>4500</v>
      </c>
      <c r="X943" s="197">
        <f t="shared" ref="X943:X953" si="305">+L943*W943</f>
        <v>4500</v>
      </c>
      <c r="Y943"/>
      <c r="Z943"/>
      <c r="AA943"/>
      <c r="AB943"/>
      <c r="AC943" s="66"/>
    </row>
    <row r="944" spans="2:29" s="35" customFormat="1">
      <c r="B944" s="38"/>
      <c r="C944" s="36"/>
      <c r="D944" s="212" t="s">
        <v>4259</v>
      </c>
      <c r="E944" s="34" t="str">
        <f>+E941</f>
        <v>EXTINTOR</v>
      </c>
      <c r="F944" s="34"/>
      <c r="G944" s="34"/>
      <c r="H944" s="34"/>
      <c r="I944" s="34"/>
      <c r="J944" s="34" t="s">
        <v>868</v>
      </c>
      <c r="K944" s="34" t="str">
        <f t="shared" si="301"/>
        <v>Usado</v>
      </c>
      <c r="L944" s="34">
        <v>1</v>
      </c>
      <c r="M944" s="34"/>
      <c r="N944" s="34"/>
      <c r="O944" s="34" t="str">
        <f>+O943</f>
        <v>TOMA DE MUESTRA</v>
      </c>
      <c r="P944" s="34"/>
      <c r="W944" s="196">
        <v>3000</v>
      </c>
      <c r="X944" s="197">
        <f t="shared" si="305"/>
        <v>3000</v>
      </c>
      <c r="Y944"/>
      <c r="Z944"/>
      <c r="AA944"/>
      <c r="AB944"/>
      <c r="AC944" s="66"/>
    </row>
    <row r="945" spans="2:29" s="35" customFormat="1">
      <c r="B945" s="38"/>
      <c r="C945" s="36"/>
      <c r="D945" s="212" t="s">
        <v>4260</v>
      </c>
      <c r="E945" s="34" t="s">
        <v>1244</v>
      </c>
      <c r="F945" s="34"/>
      <c r="G945" s="34"/>
      <c r="H945" s="34"/>
      <c r="I945" s="34"/>
      <c r="J945" s="34" t="str">
        <f>+J943</f>
        <v>NEGRO</v>
      </c>
      <c r="K945" s="34" t="str">
        <f t="shared" si="301"/>
        <v>Usado</v>
      </c>
      <c r="L945" s="34">
        <v>1</v>
      </c>
      <c r="M945" s="34"/>
      <c r="N945" s="34"/>
      <c r="O945" s="34" t="str">
        <f>+O943</f>
        <v>TOMA DE MUESTRA</v>
      </c>
      <c r="P945" s="34"/>
      <c r="W945" s="196">
        <v>2500</v>
      </c>
      <c r="X945" s="197">
        <f t="shared" si="305"/>
        <v>2500</v>
      </c>
      <c r="Y945"/>
      <c r="Z945"/>
      <c r="AA945"/>
      <c r="AB945"/>
      <c r="AC945" s="66"/>
    </row>
    <row r="946" spans="2:29" s="35" customFormat="1">
      <c r="B946" s="38"/>
      <c r="C946" s="36"/>
      <c r="D946" s="212" t="s">
        <v>4261</v>
      </c>
      <c r="E946" s="34" t="s">
        <v>1318</v>
      </c>
      <c r="F946" s="34"/>
      <c r="G946" s="34"/>
      <c r="H946" s="34"/>
      <c r="I946" s="34"/>
      <c r="J946" s="34" t="str">
        <f>+J943</f>
        <v>NEGRO</v>
      </c>
      <c r="K946" s="34" t="str">
        <f t="shared" si="301"/>
        <v>Usado</v>
      </c>
      <c r="L946" s="34">
        <v>1</v>
      </c>
      <c r="M946" s="34"/>
      <c r="N946" s="34"/>
      <c r="O946" s="34" t="str">
        <f>+O943</f>
        <v>TOMA DE MUESTRA</v>
      </c>
      <c r="P946" s="34"/>
      <c r="W946" s="196">
        <v>1200</v>
      </c>
      <c r="X946" s="197">
        <f t="shared" si="305"/>
        <v>1200</v>
      </c>
      <c r="Y946"/>
      <c r="Z946"/>
      <c r="AA946"/>
      <c r="AB946"/>
      <c r="AC946" s="66"/>
    </row>
    <row r="947" spans="2:29" s="35" customFormat="1">
      <c r="B947" s="38"/>
      <c r="C947" s="36"/>
      <c r="D947" s="212" t="s">
        <v>4262</v>
      </c>
      <c r="E947" s="34" t="str">
        <f>+E920</f>
        <v>MONITOR</v>
      </c>
      <c r="F947" s="34"/>
      <c r="G947" s="34"/>
      <c r="H947" s="34"/>
      <c r="I947" s="34"/>
      <c r="J947" s="34" t="str">
        <f>+J943</f>
        <v>NEGRO</v>
      </c>
      <c r="K947" s="34" t="str">
        <f t="shared" si="301"/>
        <v>Usado</v>
      </c>
      <c r="L947" s="34">
        <v>1</v>
      </c>
      <c r="M947" s="34"/>
      <c r="N947" s="34"/>
      <c r="O947" s="34" t="str">
        <f t="shared" ref="O947:O952" si="306">+O943</f>
        <v>TOMA DE MUESTRA</v>
      </c>
      <c r="P947" s="34"/>
      <c r="W947" s="196">
        <v>15000</v>
      </c>
      <c r="X947" s="197">
        <f t="shared" si="305"/>
        <v>15000</v>
      </c>
      <c r="Y947"/>
      <c r="Z947"/>
      <c r="AA947"/>
      <c r="AB947"/>
      <c r="AC947" s="66"/>
    </row>
    <row r="948" spans="2:29" s="35" customFormat="1">
      <c r="B948" s="38"/>
      <c r="C948" s="36"/>
      <c r="D948" s="212" t="s">
        <v>4263</v>
      </c>
      <c r="E948" s="34" t="s">
        <v>1319</v>
      </c>
      <c r="F948" s="34"/>
      <c r="G948" s="34"/>
      <c r="H948" s="34"/>
      <c r="I948" s="34"/>
      <c r="J948" s="34" t="str">
        <f>+J946</f>
        <v>NEGRO</v>
      </c>
      <c r="K948" s="34" t="str">
        <f t="shared" si="301"/>
        <v>Usado</v>
      </c>
      <c r="L948" s="34">
        <v>1</v>
      </c>
      <c r="M948" s="34"/>
      <c r="N948" s="34"/>
      <c r="O948" s="34" t="str">
        <f t="shared" si="306"/>
        <v>TOMA DE MUESTRA</v>
      </c>
      <c r="P948" s="34"/>
      <c r="W948" s="196">
        <v>1500</v>
      </c>
      <c r="X948" s="197">
        <f t="shared" si="305"/>
        <v>1500</v>
      </c>
      <c r="Y948"/>
      <c r="Z948"/>
      <c r="AA948"/>
      <c r="AB948"/>
      <c r="AC948" s="66"/>
    </row>
    <row r="949" spans="2:29" s="35" customFormat="1">
      <c r="B949" s="38"/>
      <c r="C949" s="36"/>
      <c r="D949" s="212" t="s">
        <v>4264</v>
      </c>
      <c r="E949" s="34" t="str">
        <f>+E912</f>
        <v>Mesa de escritorio</v>
      </c>
      <c r="F949" s="34"/>
      <c r="G949" s="34"/>
      <c r="H949" s="34"/>
      <c r="I949" s="34"/>
      <c r="J949" s="34" t="str">
        <f>+J934</f>
        <v>NEGRO</v>
      </c>
      <c r="K949" s="34" t="str">
        <f t="shared" si="301"/>
        <v>Usado</v>
      </c>
      <c r="L949" s="34">
        <v>1</v>
      </c>
      <c r="M949" s="34"/>
      <c r="N949" s="34"/>
      <c r="O949" s="34" t="str">
        <f t="shared" si="306"/>
        <v>TOMA DE MUESTRA</v>
      </c>
      <c r="P949" s="34"/>
      <c r="W949" s="196">
        <v>3000</v>
      </c>
      <c r="X949" s="197">
        <f t="shared" si="305"/>
        <v>3000</v>
      </c>
      <c r="Y949"/>
      <c r="Z949"/>
      <c r="AA949"/>
      <c r="AB949"/>
      <c r="AC949" s="66"/>
    </row>
    <row r="950" spans="2:29" s="35" customFormat="1">
      <c r="B950" s="38"/>
      <c r="C950" s="36"/>
      <c r="D950" s="212" t="s">
        <v>4265</v>
      </c>
      <c r="E950" s="34" t="s">
        <v>1291</v>
      </c>
      <c r="F950" s="34" t="s">
        <v>1320</v>
      </c>
      <c r="G950" s="34"/>
      <c r="H950" s="34"/>
      <c r="I950" s="34"/>
      <c r="J950" s="34" t="s">
        <v>1304</v>
      </c>
      <c r="K950" s="34" t="str">
        <f t="shared" si="301"/>
        <v>Usado</v>
      </c>
      <c r="L950" s="34">
        <v>1</v>
      </c>
      <c r="M950" s="34"/>
      <c r="N950" s="34"/>
      <c r="O950" s="34" t="str">
        <f t="shared" si="306"/>
        <v>TOMA DE MUESTRA</v>
      </c>
      <c r="P950" s="34"/>
      <c r="W950" s="196">
        <v>4500</v>
      </c>
      <c r="X950" s="197">
        <f t="shared" si="305"/>
        <v>4500</v>
      </c>
      <c r="Y950"/>
      <c r="Z950"/>
      <c r="AA950"/>
      <c r="AB950"/>
      <c r="AC950" s="66"/>
    </row>
    <row r="951" spans="2:29" s="35" customFormat="1">
      <c r="B951" s="38"/>
      <c r="C951" s="36"/>
      <c r="D951" s="212" t="s">
        <v>4266</v>
      </c>
      <c r="E951" s="34" t="s">
        <v>1287</v>
      </c>
      <c r="F951" s="34"/>
      <c r="G951" s="34"/>
      <c r="H951" s="34"/>
      <c r="I951" s="34"/>
      <c r="J951" s="34" t="str">
        <f>+J935</f>
        <v>NEGRO</v>
      </c>
      <c r="K951" s="34" t="str">
        <f t="shared" si="301"/>
        <v>Usado</v>
      </c>
      <c r="L951" s="34">
        <f>+L936</f>
        <v>1</v>
      </c>
      <c r="M951" s="34"/>
      <c r="N951" s="34"/>
      <c r="O951" s="34" t="str">
        <f t="shared" si="306"/>
        <v>TOMA DE MUESTRA</v>
      </c>
      <c r="P951" s="34"/>
      <c r="W951" s="196">
        <v>1000</v>
      </c>
      <c r="X951" s="197">
        <f t="shared" si="305"/>
        <v>1000</v>
      </c>
      <c r="Y951"/>
      <c r="Z951"/>
      <c r="AA951"/>
      <c r="AB951"/>
      <c r="AC951" s="66"/>
    </row>
    <row r="952" spans="2:29" s="35" customFormat="1">
      <c r="B952" s="38"/>
      <c r="C952" s="36"/>
      <c r="D952" s="212" t="s">
        <v>4267</v>
      </c>
      <c r="E952" s="34" t="s">
        <v>1321</v>
      </c>
      <c r="F952" s="34"/>
      <c r="G952" s="34"/>
      <c r="H952" s="34"/>
      <c r="I952" s="34"/>
      <c r="J952" s="34" t="str">
        <f>+J950</f>
        <v>Crema</v>
      </c>
      <c r="K952" s="34" t="str">
        <f t="shared" si="301"/>
        <v>Usado</v>
      </c>
      <c r="L952" s="34">
        <v>1</v>
      </c>
      <c r="M952" s="34"/>
      <c r="N952" s="34"/>
      <c r="O952" s="34" t="str">
        <f t="shared" si="306"/>
        <v>TOMA DE MUESTRA</v>
      </c>
      <c r="P952" s="34"/>
      <c r="W952" s="196">
        <v>3200</v>
      </c>
      <c r="X952" s="197">
        <f t="shared" si="305"/>
        <v>3200</v>
      </c>
      <c r="Y952"/>
      <c r="Z952"/>
      <c r="AA952"/>
      <c r="AB952"/>
      <c r="AC952" s="66"/>
    </row>
    <row r="953" spans="2:29" s="35" customFormat="1">
      <c r="B953" s="38"/>
      <c r="C953" s="36"/>
      <c r="D953" s="212" t="s">
        <v>4268</v>
      </c>
      <c r="E953" s="34" t="str">
        <f>+'4.1.1.4.01'!E625</f>
        <v>Mesas para escritorio azules</v>
      </c>
      <c r="F953" s="34"/>
      <c r="G953" s="34"/>
      <c r="H953" s="34"/>
      <c r="I953" s="34"/>
      <c r="J953" s="34" t="s">
        <v>666</v>
      </c>
      <c r="K953" s="34" t="str">
        <f t="shared" si="301"/>
        <v>Usado</v>
      </c>
      <c r="L953" s="34">
        <v>1</v>
      </c>
      <c r="M953" s="34"/>
      <c r="N953" s="34"/>
      <c r="O953" s="34" t="str">
        <f>+O946</f>
        <v>TOMA DE MUESTRA</v>
      </c>
      <c r="P953" s="34"/>
      <c r="W953" s="196">
        <v>1500</v>
      </c>
      <c r="X953" s="197">
        <f t="shared" si="305"/>
        <v>1500</v>
      </c>
      <c r="Y953"/>
      <c r="Z953"/>
      <c r="AA953"/>
      <c r="AB953"/>
      <c r="AC953" s="66"/>
    </row>
    <row r="954" spans="2:29" s="35" customFormat="1">
      <c r="B954" s="38"/>
      <c r="C954" s="36"/>
      <c r="D954" s="212" t="s">
        <v>4269</v>
      </c>
      <c r="E954" s="34" t="str">
        <f>+E947</f>
        <v>MONITOR</v>
      </c>
      <c r="F954" s="34"/>
      <c r="G954" s="34"/>
      <c r="H954" s="34"/>
      <c r="I954" s="34"/>
      <c r="J954" s="34" t="s">
        <v>868</v>
      </c>
      <c r="K954" s="34" t="str">
        <f t="shared" si="301"/>
        <v>Usado</v>
      </c>
      <c r="L954" s="34">
        <v>1</v>
      </c>
      <c r="M954" s="34"/>
      <c r="N954" s="34"/>
      <c r="O954" s="34" t="str">
        <f t="shared" ref="O954:O969" si="307">+O947</f>
        <v>TOMA DE MUESTRA</v>
      </c>
      <c r="P954" s="34"/>
      <c r="W954" s="196">
        <v>15000</v>
      </c>
      <c r="X954" s="197">
        <f>+W954</f>
        <v>15000</v>
      </c>
      <c r="Y954"/>
      <c r="Z954"/>
      <c r="AA954"/>
      <c r="AB954"/>
      <c r="AC954" s="66"/>
    </row>
    <row r="955" spans="2:29" s="35" customFormat="1">
      <c r="B955" s="38"/>
      <c r="C955" s="36"/>
      <c r="D955" s="212" t="s">
        <v>4270</v>
      </c>
      <c r="E955" s="34" t="s">
        <v>1291</v>
      </c>
      <c r="F955" s="34" t="s">
        <v>1320</v>
      </c>
      <c r="G955" s="34"/>
      <c r="H955" s="34"/>
      <c r="I955" s="34"/>
      <c r="J955" s="34" t="str">
        <f>+J953</f>
        <v>azul</v>
      </c>
      <c r="K955" s="34" t="str">
        <f t="shared" si="301"/>
        <v>Usado</v>
      </c>
      <c r="L955" s="34">
        <f>+L940</f>
        <v>1</v>
      </c>
      <c r="M955" s="34"/>
      <c r="N955" s="34"/>
      <c r="O955" s="34" t="str">
        <f t="shared" si="307"/>
        <v>TOMA DE MUESTRA</v>
      </c>
      <c r="P955" s="34"/>
      <c r="W955" s="196">
        <v>4500</v>
      </c>
      <c r="X955" s="111">
        <f>+W956</f>
        <v>4500</v>
      </c>
      <c r="Y955"/>
      <c r="Z955"/>
      <c r="AA955"/>
      <c r="AB955"/>
      <c r="AC955" s="66"/>
    </row>
    <row r="956" spans="2:29" s="35" customFormat="1">
      <c r="B956" s="38"/>
      <c r="C956" s="36"/>
      <c r="D956" s="212" t="s">
        <v>4271</v>
      </c>
      <c r="E956" s="34" t="s">
        <v>1291</v>
      </c>
      <c r="F956" s="34" t="s">
        <v>1320</v>
      </c>
      <c r="G956" s="34"/>
      <c r="H956" s="34"/>
      <c r="I956" s="34"/>
      <c r="J956" s="34" t="str">
        <f>+J953</f>
        <v>azul</v>
      </c>
      <c r="K956" s="34" t="str">
        <f t="shared" si="301"/>
        <v>Usado</v>
      </c>
      <c r="L956" s="34">
        <v>1</v>
      </c>
      <c r="M956" s="34"/>
      <c r="N956" s="34"/>
      <c r="O956" s="34" t="str">
        <f t="shared" si="307"/>
        <v>TOMA DE MUESTRA</v>
      </c>
      <c r="P956" s="34"/>
      <c r="W956" s="196">
        <v>4500</v>
      </c>
      <c r="X956" s="111">
        <f>+W955</f>
        <v>4500</v>
      </c>
      <c r="Y956"/>
      <c r="Z956"/>
      <c r="AA956"/>
      <c r="AB956"/>
      <c r="AC956" s="66"/>
    </row>
    <row r="957" spans="2:29" s="35" customFormat="1">
      <c r="B957" s="38"/>
      <c r="C957" s="36"/>
      <c r="D957" s="212" t="s">
        <v>4272</v>
      </c>
      <c r="E957" s="34" t="s">
        <v>1244</v>
      </c>
      <c r="F957" s="34"/>
      <c r="G957" s="34"/>
      <c r="H957" s="34"/>
      <c r="I957" s="34"/>
      <c r="J957" s="34" t="str">
        <f>+J953</f>
        <v>azul</v>
      </c>
      <c r="K957" s="34" t="str">
        <f t="shared" ref="K957:K1020" si="308">+K954</f>
        <v>Usado</v>
      </c>
      <c r="L957" s="34">
        <v>1</v>
      </c>
      <c r="M957" s="34"/>
      <c r="N957" s="34"/>
      <c r="O957" s="34" t="str">
        <f t="shared" si="307"/>
        <v>TOMA DE MUESTRA</v>
      </c>
      <c r="P957" s="34"/>
      <c r="W957" s="196"/>
      <c r="X957" s="111"/>
      <c r="Y957"/>
      <c r="Z957"/>
      <c r="AA957"/>
      <c r="AB957"/>
      <c r="AC957" s="66"/>
    </row>
    <row r="958" spans="2:29" s="35" customFormat="1">
      <c r="B958" s="38"/>
      <c r="C958" s="36"/>
      <c r="D958" s="212" t="s">
        <v>4273</v>
      </c>
      <c r="E958" s="34" t="s">
        <v>1244</v>
      </c>
      <c r="F958" s="34"/>
      <c r="G958" s="34"/>
      <c r="H958" s="34"/>
      <c r="I958" s="34"/>
      <c r="J958" s="34" t="str">
        <f>+J956</f>
        <v>azul</v>
      </c>
      <c r="K958" s="34" t="str">
        <f t="shared" si="308"/>
        <v>Usado</v>
      </c>
      <c r="L958" s="34">
        <v>1</v>
      </c>
      <c r="M958" s="34"/>
      <c r="N958" s="34"/>
      <c r="O958" s="34" t="str">
        <f t="shared" si="307"/>
        <v>TOMA DE MUESTRA</v>
      </c>
      <c r="P958" s="34"/>
      <c r="W958" s="196"/>
      <c r="X958" s="111"/>
      <c r="Y958"/>
      <c r="Z958"/>
      <c r="AA958"/>
      <c r="AB958"/>
      <c r="AC958" s="66"/>
    </row>
    <row r="959" spans="2:29" s="35" customFormat="1">
      <c r="B959" s="38"/>
      <c r="C959" s="36"/>
      <c r="D959" s="212" t="s">
        <v>4274</v>
      </c>
      <c r="E959" s="34" t="s">
        <v>1244</v>
      </c>
      <c r="F959" s="34"/>
      <c r="G959" s="34"/>
      <c r="H959" s="34"/>
      <c r="I959" s="34"/>
      <c r="J959" s="34" t="str">
        <f>+J944</f>
        <v>Rojo</v>
      </c>
      <c r="K959" s="34" t="str">
        <f t="shared" si="308"/>
        <v>Usado</v>
      </c>
      <c r="L959" s="34">
        <f>+L944</f>
        <v>1</v>
      </c>
      <c r="M959" s="34"/>
      <c r="N959" s="34"/>
      <c r="O959" s="34" t="str">
        <f t="shared" si="307"/>
        <v>TOMA DE MUESTRA</v>
      </c>
      <c r="P959" s="34"/>
      <c r="W959" s="196"/>
      <c r="X959" s="111"/>
      <c r="Y959"/>
      <c r="Z959"/>
      <c r="AA959"/>
      <c r="AB959"/>
      <c r="AC959" s="66"/>
    </row>
    <row r="960" spans="2:29" s="35" customFormat="1">
      <c r="B960" s="38"/>
      <c r="C960" s="36"/>
      <c r="D960" s="212" t="s">
        <v>4275</v>
      </c>
      <c r="E960" s="34" t="s">
        <v>1244</v>
      </c>
      <c r="F960" s="34"/>
      <c r="G960" s="34"/>
      <c r="H960" s="34"/>
      <c r="I960" s="34"/>
      <c r="J960" s="34" t="s">
        <v>1304</v>
      </c>
      <c r="K960" s="34" t="str">
        <f t="shared" si="308"/>
        <v>Usado</v>
      </c>
      <c r="L960" s="34">
        <v>1</v>
      </c>
      <c r="M960" s="34"/>
      <c r="N960" s="34"/>
      <c r="O960" s="34" t="str">
        <f t="shared" si="307"/>
        <v>TOMA DE MUESTRA</v>
      </c>
      <c r="P960" s="34"/>
      <c r="W960" s="196"/>
      <c r="X960" s="111"/>
      <c r="Y960"/>
      <c r="Z960"/>
      <c r="AA960"/>
      <c r="AB960"/>
      <c r="AC960" s="66"/>
    </row>
    <row r="961" spans="2:29" s="35" customFormat="1">
      <c r="B961" s="38"/>
      <c r="C961" s="36"/>
      <c r="D961" s="212" t="s">
        <v>4276</v>
      </c>
      <c r="E961" s="34" t="s">
        <v>1244</v>
      </c>
      <c r="F961" s="34"/>
      <c r="G961" s="34"/>
      <c r="H961" s="34"/>
      <c r="I961" s="34"/>
      <c r="J961" s="34" t="str">
        <f>+J945</f>
        <v>NEGRO</v>
      </c>
      <c r="K961" s="34" t="str">
        <f t="shared" si="308"/>
        <v>Usado</v>
      </c>
      <c r="L961" s="34">
        <v>1</v>
      </c>
      <c r="M961" s="34"/>
      <c r="N961" s="34"/>
      <c r="O961" s="34" t="str">
        <f t="shared" si="307"/>
        <v>TOMA DE MUESTRA</v>
      </c>
      <c r="P961" s="34"/>
      <c r="W961" s="196"/>
      <c r="X961" s="111"/>
      <c r="Y961"/>
      <c r="Z961"/>
      <c r="AA961"/>
      <c r="AB961"/>
      <c r="AC961" s="66"/>
    </row>
    <row r="962" spans="2:29" s="35" customFormat="1">
      <c r="B962" s="38"/>
      <c r="C962" s="36"/>
      <c r="D962" s="212" t="s">
        <v>4277</v>
      </c>
      <c r="E962" s="34" t="s">
        <v>1244</v>
      </c>
      <c r="F962" s="34"/>
      <c r="G962" s="34"/>
      <c r="H962" s="34"/>
      <c r="I962" s="34"/>
      <c r="J962" s="34" t="str">
        <f>+J960</f>
        <v>Crema</v>
      </c>
      <c r="K962" s="34" t="str">
        <f t="shared" si="308"/>
        <v>Usado</v>
      </c>
      <c r="L962" s="34">
        <v>1</v>
      </c>
      <c r="M962" s="34"/>
      <c r="N962" s="34"/>
      <c r="O962" s="34" t="str">
        <f t="shared" si="307"/>
        <v>TOMA DE MUESTRA</v>
      </c>
      <c r="P962" s="34"/>
      <c r="W962" s="196"/>
      <c r="X962" s="111"/>
      <c r="Y962"/>
      <c r="Z962"/>
      <c r="AA962"/>
      <c r="AB962"/>
      <c r="AC962" s="66"/>
    </row>
    <row r="963" spans="2:29" s="35" customFormat="1">
      <c r="B963" s="38"/>
      <c r="C963" s="36"/>
      <c r="D963" s="212" t="s">
        <v>4278</v>
      </c>
      <c r="E963" s="34" t="str">
        <f>+E926</f>
        <v>LOCKERS BLANCO DE METAL</v>
      </c>
      <c r="F963" s="34"/>
      <c r="G963" s="34"/>
      <c r="H963" s="34"/>
      <c r="I963" s="34"/>
      <c r="J963" s="34" t="s">
        <v>666</v>
      </c>
      <c r="K963" s="34" t="str">
        <f t="shared" si="308"/>
        <v>Usado</v>
      </c>
      <c r="L963" s="34">
        <f>+L948</f>
        <v>1</v>
      </c>
      <c r="M963" s="34"/>
      <c r="N963" s="34"/>
      <c r="O963" s="34" t="str">
        <f t="shared" si="307"/>
        <v>TOMA DE MUESTRA</v>
      </c>
      <c r="P963" s="34"/>
      <c r="W963" s="196"/>
      <c r="X963" s="111"/>
      <c r="Y963"/>
      <c r="Z963"/>
      <c r="AA963"/>
      <c r="AB963"/>
      <c r="AC963" s="66"/>
    </row>
    <row r="964" spans="2:29" s="35" customFormat="1">
      <c r="B964" s="38"/>
      <c r="C964" s="36"/>
      <c r="D964" s="212" t="s">
        <v>4279</v>
      </c>
      <c r="E964" s="34" t="str">
        <f>+E927</f>
        <v>LOCKERS BLANCO DE METAL</v>
      </c>
      <c r="F964" s="34"/>
      <c r="G964" s="34"/>
      <c r="H964" s="34"/>
      <c r="I964" s="34"/>
      <c r="J964" s="34" t="s">
        <v>1816</v>
      </c>
      <c r="K964" s="34" t="str">
        <f t="shared" si="308"/>
        <v>Usado</v>
      </c>
      <c r="L964" s="34">
        <v>1</v>
      </c>
      <c r="M964" s="34"/>
      <c r="N964" s="34"/>
      <c r="O964" s="34" t="str">
        <f t="shared" si="307"/>
        <v>TOMA DE MUESTRA</v>
      </c>
      <c r="P964" s="34"/>
      <c r="W964" s="196"/>
      <c r="X964" s="111"/>
      <c r="Y964"/>
      <c r="Z964"/>
      <c r="AA964"/>
      <c r="AB964"/>
      <c r="AC964" s="66"/>
    </row>
    <row r="965" spans="2:29" s="35" customFormat="1">
      <c r="B965" s="38"/>
      <c r="C965" s="36"/>
      <c r="D965" s="212" t="s">
        <v>4280</v>
      </c>
      <c r="E965" s="34" t="str">
        <f>+E953</f>
        <v>Mesas para escritorio azules</v>
      </c>
      <c r="F965" s="34"/>
      <c r="G965" s="34"/>
      <c r="H965" s="34"/>
      <c r="I965" s="34"/>
      <c r="J965" s="34" t="s">
        <v>1816</v>
      </c>
      <c r="K965" s="34" t="str">
        <f t="shared" si="308"/>
        <v>Usado</v>
      </c>
      <c r="L965" s="34">
        <v>1</v>
      </c>
      <c r="M965" s="34"/>
      <c r="N965" s="34"/>
      <c r="O965" s="34" t="str">
        <f t="shared" si="307"/>
        <v>TOMA DE MUESTRA</v>
      </c>
      <c r="P965" s="34"/>
      <c r="W965" s="196"/>
      <c r="X965" s="111"/>
      <c r="Y965"/>
      <c r="Z965"/>
      <c r="AA965"/>
      <c r="AB965"/>
      <c r="AC965" s="66"/>
    </row>
    <row r="966" spans="2:29" s="35" customFormat="1">
      <c r="B966" s="38"/>
      <c r="C966" s="36"/>
      <c r="D966" s="212" t="s">
        <v>4281</v>
      </c>
      <c r="E966" s="34" t="str">
        <f>+E953</f>
        <v>Mesas para escritorio azules</v>
      </c>
      <c r="F966" s="34"/>
      <c r="G966" s="34"/>
      <c r="H966" s="34"/>
      <c r="I966" s="34"/>
      <c r="J966" s="34" t="s">
        <v>1816</v>
      </c>
      <c r="K966" s="34" t="str">
        <f t="shared" si="308"/>
        <v>Usado</v>
      </c>
      <c r="L966" s="34">
        <f>+L951</f>
        <v>1</v>
      </c>
      <c r="M966" s="34"/>
      <c r="N966" s="34"/>
      <c r="O966" s="34" t="str">
        <f t="shared" si="307"/>
        <v>TOMA DE MUESTRA</v>
      </c>
      <c r="P966" s="34"/>
      <c r="W966" s="196"/>
      <c r="X966" s="111"/>
      <c r="Y966"/>
      <c r="Z966"/>
      <c r="AA966"/>
      <c r="AB966"/>
      <c r="AC966" s="66"/>
    </row>
    <row r="967" spans="2:29" s="35" customFormat="1">
      <c r="B967" s="38"/>
      <c r="C967" s="36"/>
      <c r="D967" s="212" t="s">
        <v>4282</v>
      </c>
      <c r="E967" s="34" t="str">
        <f>+E953</f>
        <v>Mesas para escritorio azules</v>
      </c>
      <c r="F967" s="34"/>
      <c r="G967" s="34"/>
      <c r="H967" s="34"/>
      <c r="I967" s="34"/>
      <c r="J967" s="34" t="s">
        <v>1816</v>
      </c>
      <c r="K967" s="34" t="str">
        <f t="shared" si="308"/>
        <v>Usado</v>
      </c>
      <c r="L967" s="34">
        <v>1</v>
      </c>
      <c r="M967" s="34"/>
      <c r="N967" s="34"/>
      <c r="O967" s="34" t="str">
        <f t="shared" si="307"/>
        <v>TOMA DE MUESTRA</v>
      </c>
      <c r="P967" s="34"/>
      <c r="W967" s="196"/>
      <c r="X967" s="111"/>
      <c r="Y967"/>
      <c r="Z967"/>
      <c r="AA967"/>
      <c r="AB967"/>
      <c r="AC967" s="66"/>
    </row>
    <row r="968" spans="2:29" s="35" customFormat="1">
      <c r="B968" s="38"/>
      <c r="C968" s="36"/>
      <c r="D968" s="212" t="s">
        <v>4283</v>
      </c>
      <c r="E968" s="34" t="str">
        <f>+E953</f>
        <v>Mesas para escritorio azules</v>
      </c>
      <c r="F968" s="34"/>
      <c r="G968" s="34"/>
      <c r="H968" s="34"/>
      <c r="I968" s="34"/>
      <c r="J968" s="34" t="s">
        <v>1816</v>
      </c>
      <c r="K968" s="34" t="str">
        <f t="shared" si="308"/>
        <v>Usado</v>
      </c>
      <c r="L968" s="34">
        <v>1</v>
      </c>
      <c r="M968" s="34"/>
      <c r="N968" s="34"/>
      <c r="O968" s="34" t="str">
        <f t="shared" si="307"/>
        <v>TOMA DE MUESTRA</v>
      </c>
      <c r="P968" s="34"/>
      <c r="W968" s="196"/>
      <c r="X968" s="111"/>
      <c r="Y968"/>
      <c r="Z968"/>
      <c r="AA968"/>
      <c r="AB968"/>
      <c r="AC968" s="66"/>
    </row>
    <row r="969" spans="2:29" s="35" customFormat="1">
      <c r="B969" s="38"/>
      <c r="C969" s="36"/>
      <c r="D969" s="212" t="s">
        <v>4284</v>
      </c>
      <c r="E969" s="34" t="str">
        <f>+E953</f>
        <v>Mesas para escritorio azules</v>
      </c>
      <c r="F969" s="34"/>
      <c r="G969" s="34"/>
      <c r="H969" s="34"/>
      <c r="I969" s="34"/>
      <c r="J969" s="34" t="s">
        <v>1816</v>
      </c>
      <c r="K969" s="34" t="str">
        <f t="shared" si="308"/>
        <v>Usado</v>
      </c>
      <c r="L969" s="34">
        <v>1</v>
      </c>
      <c r="M969" s="34"/>
      <c r="N969" s="34"/>
      <c r="O969" s="34" t="str">
        <f t="shared" si="307"/>
        <v>TOMA DE MUESTRA</v>
      </c>
      <c r="P969" s="34"/>
      <c r="W969" s="196"/>
      <c r="X969" s="111"/>
      <c r="Y969"/>
      <c r="Z969"/>
      <c r="AA969"/>
      <c r="AB969"/>
      <c r="AC969" s="66"/>
    </row>
    <row r="970" spans="2:29" s="35" customFormat="1">
      <c r="B970" s="38"/>
      <c r="C970" s="36"/>
      <c r="D970" s="212" t="s">
        <v>4285</v>
      </c>
      <c r="E970" s="121" t="s">
        <v>950</v>
      </c>
      <c r="F970" s="121"/>
      <c r="G970" s="121" t="s">
        <v>518</v>
      </c>
      <c r="H970" s="121" t="s">
        <v>951</v>
      </c>
      <c r="I970" s="121"/>
      <c r="J970" s="34" t="s">
        <v>1816</v>
      </c>
      <c r="K970" s="34" t="str">
        <f t="shared" si="308"/>
        <v>Usado</v>
      </c>
      <c r="L970" s="121">
        <f>+L968</f>
        <v>1</v>
      </c>
      <c r="M970" s="42"/>
      <c r="N970" s="42"/>
      <c r="O970" s="121" t="s">
        <v>952</v>
      </c>
      <c r="P970" s="121"/>
      <c r="Q970" s="42"/>
      <c r="R970" s="42"/>
      <c r="S970" s="42"/>
      <c r="T970" s="42"/>
      <c r="U970" s="42"/>
      <c r="V970" s="42"/>
      <c r="W970" s="196">
        <v>66000</v>
      </c>
      <c r="X970" s="197">
        <f>+W970</f>
        <v>66000</v>
      </c>
      <c r="Y970"/>
      <c r="Z970"/>
      <c r="AA970"/>
      <c r="AB970"/>
      <c r="AC970" s="66"/>
    </row>
    <row r="971" spans="2:29" s="35" customFormat="1">
      <c r="B971" s="38"/>
      <c r="C971" s="36"/>
      <c r="D971" s="212" t="s">
        <v>4286</v>
      </c>
      <c r="E971" s="121" t="str">
        <f>+E957</f>
        <v>Silla para escritorio</v>
      </c>
      <c r="F971" s="121"/>
      <c r="G971" s="121"/>
      <c r="H971" s="121"/>
      <c r="I971" s="121"/>
      <c r="J971" s="34" t="s">
        <v>1816</v>
      </c>
      <c r="K971" s="34" t="str">
        <f t="shared" si="308"/>
        <v>Usado</v>
      </c>
      <c r="L971" s="121">
        <f>+L970</f>
        <v>1</v>
      </c>
      <c r="M971" s="42"/>
      <c r="N971" s="42"/>
      <c r="O971" s="121" t="s">
        <v>952</v>
      </c>
      <c r="P971" s="121"/>
      <c r="Q971" s="42"/>
      <c r="R971" s="42"/>
      <c r="S971" s="42"/>
      <c r="T971" s="42"/>
      <c r="U971" s="42"/>
      <c r="V971" s="42"/>
      <c r="W971" s="196">
        <f>+'4.1.1.4.01'!W447</f>
        <v>50000</v>
      </c>
      <c r="X971" s="197">
        <f>+W971</f>
        <v>50000</v>
      </c>
      <c r="Y971"/>
      <c r="Z971"/>
      <c r="AA971"/>
      <c r="AB971"/>
      <c r="AC971" s="66"/>
    </row>
    <row r="972" spans="2:29" s="35" customFormat="1">
      <c r="B972" s="38"/>
      <c r="C972" s="36"/>
      <c r="D972" s="212" t="s">
        <v>4287</v>
      </c>
      <c r="E972" s="121" t="s">
        <v>953</v>
      </c>
      <c r="F972" s="121"/>
      <c r="G972" s="121" t="s">
        <v>955</v>
      </c>
      <c r="H972" s="121" t="s">
        <v>954</v>
      </c>
      <c r="I972" s="121"/>
      <c r="J972" s="34" t="str">
        <f>+J969</f>
        <v>NEGRO</v>
      </c>
      <c r="K972" s="34" t="str">
        <f t="shared" si="308"/>
        <v>Usado</v>
      </c>
      <c r="L972" s="121">
        <v>1</v>
      </c>
      <c r="M972" s="42"/>
      <c r="N972" s="42"/>
      <c r="O972" s="121" t="s">
        <v>952</v>
      </c>
      <c r="P972" s="121"/>
      <c r="W972" s="196">
        <f>5000*60</f>
        <v>300000</v>
      </c>
      <c r="X972" s="197">
        <f>+L972*W972</f>
        <v>300000</v>
      </c>
      <c r="Y972"/>
      <c r="Z972"/>
      <c r="AA972"/>
      <c r="AB972"/>
      <c r="AC972" s="66"/>
    </row>
    <row r="973" spans="2:29" s="35" customFormat="1">
      <c r="B973" s="38"/>
      <c r="C973" s="36"/>
      <c r="D973" s="212" t="s">
        <v>4288</v>
      </c>
      <c r="E973" s="121" t="s">
        <v>956</v>
      </c>
      <c r="F973" s="121"/>
      <c r="G973" s="121" t="s">
        <v>957</v>
      </c>
      <c r="H973" s="121"/>
      <c r="I973" s="121"/>
      <c r="J973" s="34" t="str">
        <f>+J969</f>
        <v>NEGRO</v>
      </c>
      <c r="K973" s="34" t="str">
        <f t="shared" si="308"/>
        <v>Usado</v>
      </c>
      <c r="L973" s="34">
        <v>1</v>
      </c>
      <c r="M973" s="34"/>
      <c r="N973" s="34"/>
      <c r="O973" s="121" t="s">
        <v>952</v>
      </c>
      <c r="P973" s="121"/>
      <c r="Q973" s="42"/>
      <c r="R973" s="42"/>
      <c r="S973" s="42"/>
      <c r="T973" s="42"/>
      <c r="U973" s="42"/>
      <c r="V973" s="42"/>
      <c r="W973" s="196">
        <v>210540</v>
      </c>
      <c r="X973" s="197">
        <f>+W973</f>
        <v>210540</v>
      </c>
      <c r="Y973"/>
      <c r="Z973"/>
      <c r="AA973"/>
      <c r="AB973"/>
      <c r="AC973" s="66"/>
    </row>
    <row r="974" spans="2:29" s="35" customFormat="1">
      <c r="B974" s="38"/>
      <c r="C974" s="36"/>
      <c r="D974" s="212" t="s">
        <v>4289</v>
      </c>
      <c r="E974" s="121" t="s">
        <v>953</v>
      </c>
      <c r="F974" s="121"/>
      <c r="G974" s="121" t="s">
        <v>955</v>
      </c>
      <c r="H974" s="121" t="s">
        <v>954</v>
      </c>
      <c r="I974" s="121"/>
      <c r="J974" s="34" t="str">
        <f>+J972</f>
        <v>NEGRO</v>
      </c>
      <c r="K974" s="34" t="str">
        <f t="shared" si="308"/>
        <v>Usado</v>
      </c>
      <c r="L974" s="34">
        <v>1</v>
      </c>
      <c r="M974" s="34"/>
      <c r="N974" s="34"/>
      <c r="O974" s="121" t="s">
        <v>952</v>
      </c>
      <c r="P974" s="34"/>
      <c r="W974" s="196">
        <f>5000*60</f>
        <v>300000</v>
      </c>
      <c r="X974" s="197">
        <f>+L974*W974</f>
        <v>300000</v>
      </c>
      <c r="Y974"/>
      <c r="Z974"/>
      <c r="AA974"/>
      <c r="AB974"/>
      <c r="AC974" s="66"/>
    </row>
    <row r="975" spans="2:29" s="35" customFormat="1">
      <c r="B975" s="38"/>
      <c r="C975" s="36"/>
      <c r="D975" s="212" t="s">
        <v>4290</v>
      </c>
      <c r="E975" s="121" t="s">
        <v>953</v>
      </c>
      <c r="F975" s="121"/>
      <c r="G975" s="121" t="s">
        <v>955</v>
      </c>
      <c r="H975" s="121" t="s">
        <v>954</v>
      </c>
      <c r="I975" s="121"/>
      <c r="J975" s="34" t="str">
        <f>+J960</f>
        <v>Crema</v>
      </c>
      <c r="K975" s="34" t="str">
        <f t="shared" si="308"/>
        <v>Usado</v>
      </c>
      <c r="L975" s="34">
        <v>1</v>
      </c>
      <c r="M975" s="34"/>
      <c r="N975" s="34"/>
      <c r="O975" s="121" t="s">
        <v>952</v>
      </c>
      <c r="P975" s="34"/>
      <c r="W975" s="196">
        <f>5000*60</f>
        <v>300000</v>
      </c>
      <c r="X975" s="197">
        <f>+L975*W975</f>
        <v>300000</v>
      </c>
      <c r="Y975"/>
      <c r="Z975"/>
      <c r="AA975"/>
      <c r="AB975"/>
      <c r="AC975" s="66"/>
    </row>
    <row r="976" spans="2:29" s="35" customFormat="1">
      <c r="B976" s="38"/>
      <c r="C976" s="36"/>
      <c r="D976" s="212" t="s">
        <v>4291</v>
      </c>
      <c r="E976" s="34" t="s">
        <v>2037</v>
      </c>
      <c r="F976" s="34"/>
      <c r="G976" s="34"/>
      <c r="H976" s="34"/>
      <c r="I976" s="34"/>
      <c r="J976" s="34" t="s">
        <v>1304</v>
      </c>
      <c r="K976" s="34" t="str">
        <f t="shared" si="308"/>
        <v>Usado</v>
      </c>
      <c r="L976" s="34">
        <v>1</v>
      </c>
      <c r="M976" s="34"/>
      <c r="N976" s="34"/>
      <c r="O976" s="121" t="s">
        <v>952</v>
      </c>
      <c r="P976" s="34"/>
      <c r="W976" s="196"/>
      <c r="X976" s="111"/>
      <c r="Y976"/>
      <c r="Z976"/>
      <c r="AA976"/>
      <c r="AB976"/>
      <c r="AC976" s="66"/>
    </row>
    <row r="977" spans="2:29" s="35" customFormat="1">
      <c r="B977" s="38"/>
      <c r="C977" s="36"/>
      <c r="D977" s="212" t="s">
        <v>4292</v>
      </c>
      <c r="E977" s="34" t="s">
        <v>2037</v>
      </c>
      <c r="F977" s="34"/>
      <c r="G977" s="34"/>
      <c r="H977" s="34"/>
      <c r="I977" s="34"/>
      <c r="J977" s="34" t="str">
        <f>+J961</f>
        <v>NEGRO</v>
      </c>
      <c r="K977" s="34" t="str">
        <f t="shared" si="308"/>
        <v>Usado</v>
      </c>
      <c r="L977" s="34">
        <v>1</v>
      </c>
      <c r="M977" s="34"/>
      <c r="N977" s="34"/>
      <c r="O977" s="121" t="s">
        <v>952</v>
      </c>
      <c r="P977" s="34"/>
      <c r="W977" s="196"/>
      <c r="X977" s="111"/>
      <c r="Y977"/>
      <c r="Z977"/>
      <c r="AA977"/>
      <c r="AB977"/>
      <c r="AC977" s="66"/>
    </row>
    <row r="978" spans="2:29" s="35" customFormat="1">
      <c r="B978" s="38"/>
      <c r="C978" s="36"/>
      <c r="D978" s="212" t="s">
        <v>4293</v>
      </c>
      <c r="E978" s="34" t="s">
        <v>2037</v>
      </c>
      <c r="F978" s="34"/>
      <c r="G978" s="34"/>
      <c r="H978" s="34"/>
      <c r="I978" s="34"/>
      <c r="J978" s="34" t="str">
        <f>+J976</f>
        <v>Crema</v>
      </c>
      <c r="K978" s="34" t="str">
        <f t="shared" si="308"/>
        <v>Usado</v>
      </c>
      <c r="L978" s="34">
        <v>1</v>
      </c>
      <c r="M978" s="34"/>
      <c r="N978" s="34"/>
      <c r="O978" s="121" t="s">
        <v>952</v>
      </c>
      <c r="P978" s="34"/>
      <c r="W978" s="196"/>
      <c r="X978" s="111"/>
      <c r="Y978"/>
      <c r="Z978"/>
      <c r="AA978"/>
      <c r="AB978"/>
      <c r="AC978" s="66"/>
    </row>
    <row r="979" spans="2:29" s="35" customFormat="1">
      <c r="B979" s="38"/>
      <c r="C979" s="36"/>
      <c r="D979" s="212" t="s">
        <v>4294</v>
      </c>
      <c r="E979" s="34" t="s">
        <v>2037</v>
      </c>
      <c r="F979" s="34"/>
      <c r="G979" s="34"/>
      <c r="H979" s="34"/>
      <c r="I979" s="34"/>
      <c r="J979" s="34" t="s">
        <v>666</v>
      </c>
      <c r="K979" s="34" t="str">
        <f t="shared" si="308"/>
        <v>Usado</v>
      </c>
      <c r="L979" s="34">
        <v>1</v>
      </c>
      <c r="M979" s="34"/>
      <c r="N979" s="34"/>
      <c r="O979" s="121" t="s">
        <v>952</v>
      </c>
      <c r="P979" s="34"/>
      <c r="W979" s="196"/>
      <c r="X979" s="111"/>
      <c r="Y979"/>
      <c r="Z979"/>
      <c r="AA979"/>
      <c r="AB979"/>
      <c r="AC979" s="66"/>
    </row>
    <row r="980" spans="2:29" s="35" customFormat="1">
      <c r="B980" s="38"/>
      <c r="C980" s="36"/>
      <c r="D980" s="212" t="s">
        <v>4295</v>
      </c>
      <c r="E980" s="34" t="s">
        <v>1290</v>
      </c>
      <c r="F980" s="34"/>
      <c r="G980" s="34"/>
      <c r="H980" s="34"/>
      <c r="I980" s="34"/>
      <c r="J980" s="34" t="s">
        <v>1816</v>
      </c>
      <c r="K980" s="34" t="str">
        <f t="shared" si="308"/>
        <v>Usado</v>
      </c>
      <c r="L980" s="34">
        <v>1</v>
      </c>
      <c r="M980" s="34"/>
      <c r="N980" s="34"/>
      <c r="O980" s="121" t="s">
        <v>4841</v>
      </c>
      <c r="P980" s="34"/>
      <c r="W980" s="196"/>
      <c r="X980" s="111"/>
      <c r="Y980"/>
      <c r="Z980"/>
      <c r="AA980"/>
      <c r="AB980"/>
      <c r="AC980" s="66"/>
    </row>
    <row r="981" spans="2:29" s="35" customFormat="1">
      <c r="B981" s="38"/>
      <c r="C981" s="36"/>
      <c r="D981" s="212" t="s">
        <v>4296</v>
      </c>
      <c r="E981" s="34" t="s">
        <v>3233</v>
      </c>
      <c r="F981" s="34"/>
      <c r="G981" s="34"/>
      <c r="H981" s="34"/>
      <c r="I981" s="34"/>
      <c r="J981" s="34" t="s">
        <v>1816</v>
      </c>
      <c r="K981" s="34" t="str">
        <f t="shared" si="308"/>
        <v>Usado</v>
      </c>
      <c r="L981" s="34">
        <v>1</v>
      </c>
      <c r="M981" s="34"/>
      <c r="N981" s="34"/>
      <c r="O981" s="121" t="s">
        <v>4841</v>
      </c>
      <c r="P981" s="34"/>
      <c r="W981" s="196"/>
      <c r="X981" s="111"/>
      <c r="Y981"/>
      <c r="Z981"/>
      <c r="AA981"/>
      <c r="AB981"/>
      <c r="AC981" s="66"/>
    </row>
    <row r="982" spans="2:29" s="35" customFormat="1">
      <c r="B982" s="38"/>
      <c r="C982" s="36"/>
      <c r="D982" s="212" t="s">
        <v>4297</v>
      </c>
      <c r="E982" s="34" t="s">
        <v>1332</v>
      </c>
      <c r="F982" s="34"/>
      <c r="G982" s="34"/>
      <c r="H982" s="34"/>
      <c r="I982" s="34"/>
      <c r="J982" s="34" t="s">
        <v>1816</v>
      </c>
      <c r="K982" s="34" t="str">
        <f t="shared" si="308"/>
        <v>Usado</v>
      </c>
      <c r="L982" s="34">
        <v>1</v>
      </c>
      <c r="M982" s="34"/>
      <c r="N982" s="34"/>
      <c r="O982" s="121" t="s">
        <v>4841</v>
      </c>
      <c r="P982" s="34"/>
      <c r="W982" s="196"/>
      <c r="X982" s="111"/>
      <c r="Y982"/>
      <c r="Z982"/>
      <c r="AA982"/>
      <c r="AB982"/>
      <c r="AC982" s="66"/>
    </row>
    <row r="983" spans="2:29" s="35" customFormat="1">
      <c r="B983" s="38"/>
      <c r="C983" s="36"/>
      <c r="D983" s="212" t="s">
        <v>4298</v>
      </c>
      <c r="E983" s="34" t="s">
        <v>453</v>
      </c>
      <c r="F983" s="34"/>
      <c r="G983" s="34"/>
      <c r="H983" s="34"/>
      <c r="I983" s="34"/>
      <c r="J983" s="34" t="s">
        <v>1816</v>
      </c>
      <c r="K983" s="34" t="str">
        <f t="shared" si="308"/>
        <v>Usado</v>
      </c>
      <c r="L983" s="34">
        <v>1</v>
      </c>
      <c r="M983" s="34"/>
      <c r="N983" s="34"/>
      <c r="O983" s="121" t="s">
        <v>4841</v>
      </c>
      <c r="P983" s="34"/>
      <c r="W983" s="196"/>
      <c r="X983" s="111"/>
      <c r="Y983"/>
      <c r="Z983"/>
      <c r="AA983"/>
      <c r="AB983"/>
      <c r="AC983" s="66"/>
    </row>
    <row r="984" spans="2:29" s="35" customFormat="1">
      <c r="B984" s="38"/>
      <c r="C984" s="36"/>
      <c r="D984" s="212" t="s">
        <v>4299</v>
      </c>
      <c r="E984" s="34" t="s">
        <v>896</v>
      </c>
      <c r="F984" s="34"/>
      <c r="G984" s="34"/>
      <c r="H984" s="34"/>
      <c r="I984" s="34"/>
      <c r="J984" s="34" t="s">
        <v>1816</v>
      </c>
      <c r="K984" s="34" t="str">
        <f t="shared" si="308"/>
        <v>Usado</v>
      </c>
      <c r="L984" s="34">
        <v>1</v>
      </c>
      <c r="M984" s="34"/>
      <c r="N984" s="34"/>
      <c r="O984" s="121" t="s">
        <v>4841</v>
      </c>
      <c r="P984" s="34"/>
      <c r="W984" s="196"/>
      <c r="X984" s="111"/>
      <c r="Y984"/>
      <c r="Z984"/>
      <c r="AA984"/>
      <c r="AB984"/>
      <c r="AC984" s="66"/>
    </row>
    <row r="985" spans="2:29" s="35" customFormat="1">
      <c r="B985" s="38"/>
      <c r="C985" s="36"/>
      <c r="D985" s="212" t="s">
        <v>4300</v>
      </c>
      <c r="E985" s="34" t="s">
        <v>4843</v>
      </c>
      <c r="F985" s="34"/>
      <c r="G985" s="34"/>
      <c r="H985" s="34"/>
      <c r="I985" s="34"/>
      <c r="J985" s="34" t="s">
        <v>1816</v>
      </c>
      <c r="K985" s="34" t="str">
        <f t="shared" si="308"/>
        <v>Usado</v>
      </c>
      <c r="L985" s="34">
        <v>1</v>
      </c>
      <c r="M985" s="34"/>
      <c r="N985" s="34"/>
      <c r="O985" s="121" t="s">
        <v>4841</v>
      </c>
      <c r="P985" s="34"/>
      <c r="W985" s="196"/>
      <c r="X985" s="111"/>
      <c r="Y985"/>
      <c r="Z985"/>
      <c r="AA985"/>
      <c r="AB985"/>
      <c r="AC985" s="66"/>
    </row>
    <row r="986" spans="2:29" s="35" customFormat="1">
      <c r="B986" s="38"/>
      <c r="C986" s="36"/>
      <c r="D986" s="212" t="s">
        <v>4301</v>
      </c>
      <c r="E986" s="34" t="s">
        <v>1791</v>
      </c>
      <c r="F986" s="34"/>
      <c r="G986" s="34"/>
      <c r="H986" s="34"/>
      <c r="I986" s="34"/>
      <c r="J986" s="34" t="s">
        <v>1816</v>
      </c>
      <c r="K986" s="34" t="str">
        <f t="shared" si="308"/>
        <v>Usado</v>
      </c>
      <c r="L986" s="34">
        <v>1</v>
      </c>
      <c r="M986" s="34"/>
      <c r="N986" s="34"/>
      <c r="O986" s="121" t="s">
        <v>4841</v>
      </c>
      <c r="P986" s="34"/>
      <c r="W986" s="196"/>
      <c r="X986" s="111"/>
      <c r="Y986"/>
      <c r="Z986"/>
      <c r="AA986"/>
      <c r="AB986"/>
      <c r="AC986" s="66"/>
    </row>
    <row r="987" spans="2:29" s="35" customFormat="1">
      <c r="B987" s="38"/>
      <c r="C987" s="36"/>
      <c r="D987" s="212" t="s">
        <v>4302</v>
      </c>
      <c r="E987" s="34" t="s">
        <v>1791</v>
      </c>
      <c r="F987" s="34"/>
      <c r="G987" s="34"/>
      <c r="H987" s="34"/>
      <c r="I987" s="34"/>
      <c r="J987" s="34" t="s">
        <v>1816</v>
      </c>
      <c r="K987" s="34" t="str">
        <f t="shared" si="308"/>
        <v>Usado</v>
      </c>
      <c r="L987" s="34">
        <v>1</v>
      </c>
      <c r="M987" s="34"/>
      <c r="N987" s="34"/>
      <c r="O987" s="121" t="s">
        <v>4841</v>
      </c>
      <c r="P987" s="34"/>
      <c r="W987" s="196"/>
      <c r="X987" s="111"/>
      <c r="Y987"/>
      <c r="Z987"/>
      <c r="AA987"/>
      <c r="AB987"/>
      <c r="AC987" s="66"/>
    </row>
    <row r="988" spans="2:29" s="35" customFormat="1">
      <c r="B988" s="38"/>
      <c r="C988" s="36"/>
      <c r="D988" s="212" t="s">
        <v>4303</v>
      </c>
      <c r="E988" s="34" t="s">
        <v>1277</v>
      </c>
      <c r="F988" s="34"/>
      <c r="G988" s="34"/>
      <c r="H988" s="34"/>
      <c r="I988" s="34"/>
      <c r="J988" s="34" t="str">
        <f>+J985</f>
        <v>NEGRO</v>
      </c>
      <c r="K988" s="34" t="str">
        <f t="shared" si="308"/>
        <v>Usado</v>
      </c>
      <c r="L988" s="34">
        <v>1</v>
      </c>
      <c r="M988" s="34"/>
      <c r="N988" s="34"/>
      <c r="O988" s="121" t="s">
        <v>4841</v>
      </c>
      <c r="P988" s="34"/>
      <c r="W988" s="196"/>
      <c r="X988" s="111"/>
      <c r="Y988"/>
      <c r="Z988"/>
      <c r="AA988"/>
      <c r="AB988"/>
      <c r="AC988" s="66"/>
    </row>
    <row r="989" spans="2:29" s="35" customFormat="1">
      <c r="B989" s="38"/>
      <c r="C989" s="36"/>
      <c r="D989" s="212" t="s">
        <v>4304</v>
      </c>
      <c r="E989" s="34" t="s">
        <v>4844</v>
      </c>
      <c r="F989" s="34"/>
      <c r="G989" s="34"/>
      <c r="H989" s="34"/>
      <c r="I989" s="34"/>
      <c r="J989" s="34" t="str">
        <f>+J985</f>
        <v>NEGRO</v>
      </c>
      <c r="K989" s="34" t="str">
        <f t="shared" si="308"/>
        <v>Usado</v>
      </c>
      <c r="L989" s="34">
        <v>1</v>
      </c>
      <c r="M989" s="34"/>
      <c r="N989" s="34"/>
      <c r="O989" s="121" t="s">
        <v>4841</v>
      </c>
      <c r="P989" s="34"/>
      <c r="W989" s="196"/>
      <c r="X989" s="111"/>
      <c r="Y989"/>
      <c r="Z989"/>
      <c r="AA989"/>
      <c r="AB989"/>
      <c r="AC989" s="66"/>
    </row>
    <row r="990" spans="2:29" s="35" customFormat="1">
      <c r="B990" s="38"/>
      <c r="C990" s="36"/>
      <c r="D990" s="212" t="s">
        <v>4305</v>
      </c>
      <c r="E990" s="34" t="s">
        <v>4845</v>
      </c>
      <c r="F990" s="34"/>
      <c r="G990" s="34"/>
      <c r="H990" s="34"/>
      <c r="I990" s="34"/>
      <c r="J990" s="34" t="str">
        <f>+J988</f>
        <v>NEGRO</v>
      </c>
      <c r="K990" s="34" t="str">
        <f t="shared" si="308"/>
        <v>Usado</v>
      </c>
      <c r="L990" s="34">
        <v>1</v>
      </c>
      <c r="M990" s="34"/>
      <c r="N990" s="34"/>
      <c r="O990" s="121" t="s">
        <v>4841</v>
      </c>
      <c r="P990" s="34"/>
      <c r="W990" s="196"/>
      <c r="X990" s="111"/>
      <c r="Y990"/>
      <c r="Z990"/>
      <c r="AA990"/>
      <c r="AB990"/>
      <c r="AC990" s="66"/>
    </row>
    <row r="991" spans="2:29" s="35" customFormat="1">
      <c r="B991" s="38"/>
      <c r="C991" s="36"/>
      <c r="D991" s="212" t="s">
        <v>4306</v>
      </c>
      <c r="E991" s="34" t="s">
        <v>4846</v>
      </c>
      <c r="F991" s="34"/>
      <c r="G991" s="34"/>
      <c r="H991" s="34"/>
      <c r="I991" s="34"/>
      <c r="J991" s="34" t="str">
        <f>+J976</f>
        <v>Crema</v>
      </c>
      <c r="K991" s="34" t="str">
        <f t="shared" si="308"/>
        <v>Usado</v>
      </c>
      <c r="L991" s="34">
        <v>1</v>
      </c>
      <c r="M991" s="34"/>
      <c r="N991" s="34"/>
      <c r="O991" s="121" t="s">
        <v>4841</v>
      </c>
      <c r="P991" s="34"/>
      <c r="W991" s="196"/>
      <c r="X991" s="111"/>
      <c r="Y991"/>
      <c r="Z991"/>
      <c r="AA991"/>
      <c r="AB991"/>
      <c r="AC991" s="66"/>
    </row>
    <row r="992" spans="2:29" s="35" customFormat="1">
      <c r="B992" s="38"/>
      <c r="C992" s="36"/>
      <c r="D992" s="212" t="s">
        <v>4307</v>
      </c>
      <c r="E992" s="34" t="s">
        <v>1314</v>
      </c>
      <c r="F992" s="34"/>
      <c r="G992" s="34"/>
      <c r="H992" s="34"/>
      <c r="I992" s="34"/>
      <c r="J992" s="34" t="s">
        <v>1304</v>
      </c>
      <c r="K992" s="34" t="str">
        <f t="shared" si="308"/>
        <v>Usado</v>
      </c>
      <c r="L992" s="34">
        <v>1</v>
      </c>
      <c r="M992" s="34"/>
      <c r="N992" s="34"/>
      <c r="O992" s="121" t="s">
        <v>4841</v>
      </c>
      <c r="P992" s="34"/>
      <c r="W992" s="196"/>
      <c r="X992" s="111"/>
      <c r="Y992"/>
      <c r="Z992"/>
      <c r="AA992"/>
      <c r="AB992"/>
      <c r="AC992" s="66"/>
    </row>
    <row r="993" spans="2:29" s="35" customFormat="1">
      <c r="B993" s="38"/>
      <c r="C993" s="36"/>
      <c r="D993" s="212" t="s">
        <v>4308</v>
      </c>
      <c r="E993" s="34" t="s">
        <v>4847</v>
      </c>
      <c r="F993" s="34"/>
      <c r="G993" s="34"/>
      <c r="H993" s="34"/>
      <c r="I993" s="34"/>
      <c r="J993" s="34" t="str">
        <f>+J977</f>
        <v>NEGRO</v>
      </c>
      <c r="K993" s="34" t="str">
        <f t="shared" si="308"/>
        <v>Usado</v>
      </c>
      <c r="L993" s="34">
        <v>1</v>
      </c>
      <c r="M993" s="34"/>
      <c r="N993" s="34"/>
      <c r="O993" s="121" t="s">
        <v>4841</v>
      </c>
      <c r="P993" s="34"/>
      <c r="W993" s="196"/>
      <c r="X993" s="111"/>
      <c r="Y993"/>
      <c r="Z993"/>
      <c r="AA993"/>
      <c r="AB993"/>
      <c r="AC993" s="66"/>
    </row>
    <row r="994" spans="2:29" s="35" customFormat="1">
      <c r="B994" s="38"/>
      <c r="C994" s="36"/>
      <c r="D994" s="212" t="s">
        <v>4309</v>
      </c>
      <c r="E994" s="34" t="s">
        <v>4848</v>
      </c>
      <c r="F994" s="34"/>
      <c r="G994" s="34"/>
      <c r="H994" s="34"/>
      <c r="I994" s="34"/>
      <c r="J994" s="34" t="str">
        <f>+J992</f>
        <v>Crema</v>
      </c>
      <c r="K994" s="34" t="str">
        <f t="shared" si="308"/>
        <v>Usado</v>
      </c>
      <c r="L994" s="34">
        <v>1</v>
      </c>
      <c r="M994" s="34"/>
      <c r="N994" s="34"/>
      <c r="O994" s="121" t="s">
        <v>4842</v>
      </c>
      <c r="P994" s="34"/>
      <c r="W994" s="196"/>
      <c r="X994" s="111"/>
      <c r="Y994"/>
      <c r="Z994"/>
      <c r="AA994"/>
      <c r="AB994"/>
      <c r="AC994" s="66"/>
    </row>
    <row r="995" spans="2:29" s="35" customFormat="1">
      <c r="B995" s="38"/>
      <c r="C995" s="36"/>
      <c r="D995" s="212" t="s">
        <v>4310</v>
      </c>
      <c r="E995" s="34" t="s">
        <v>1290</v>
      </c>
      <c r="F995" s="34"/>
      <c r="G995" s="34"/>
      <c r="H995" s="34"/>
      <c r="I995" s="34"/>
      <c r="J995" s="34" t="s">
        <v>666</v>
      </c>
      <c r="K995" s="34" t="str">
        <f t="shared" si="308"/>
        <v>Usado</v>
      </c>
      <c r="L995" s="34">
        <v>1</v>
      </c>
      <c r="M995" s="34"/>
      <c r="N995" s="34"/>
      <c r="O995" s="121" t="s">
        <v>4842</v>
      </c>
      <c r="P995" s="34"/>
      <c r="W995" s="196"/>
      <c r="X995" s="111"/>
      <c r="Y995"/>
      <c r="Z995"/>
      <c r="AA995"/>
      <c r="AB995"/>
      <c r="AC995" s="66"/>
    </row>
    <row r="996" spans="2:29" s="35" customFormat="1">
      <c r="B996" s="38"/>
      <c r="C996" s="36"/>
      <c r="D996" s="212" t="s">
        <v>4311</v>
      </c>
      <c r="E996" s="34" t="s">
        <v>3233</v>
      </c>
      <c r="F996" s="34"/>
      <c r="G996" s="34"/>
      <c r="H996" s="34"/>
      <c r="I996" s="34"/>
      <c r="J996" s="34" t="s">
        <v>1816</v>
      </c>
      <c r="K996" s="34" t="str">
        <f t="shared" si="308"/>
        <v>Usado</v>
      </c>
      <c r="L996" s="34">
        <v>1</v>
      </c>
      <c r="M996" s="34"/>
      <c r="N996" s="34"/>
      <c r="O996" s="121" t="s">
        <v>4842</v>
      </c>
      <c r="P996" s="34"/>
      <c r="W996" s="196"/>
      <c r="X996" s="111"/>
      <c r="Y996"/>
      <c r="Z996"/>
      <c r="AA996"/>
      <c r="AB996"/>
      <c r="AC996" s="66"/>
    </row>
    <row r="997" spans="2:29" s="35" customFormat="1">
      <c r="B997" s="38"/>
      <c r="C997" s="36"/>
      <c r="D997" s="212" t="s">
        <v>4312</v>
      </c>
      <c r="E997" s="34" t="str">
        <f>+E1001</f>
        <v>OSTOCOPIO</v>
      </c>
      <c r="F997" s="34"/>
      <c r="G997" s="34"/>
      <c r="H997" s="34"/>
      <c r="I997" s="34"/>
      <c r="J997" s="34" t="s">
        <v>1816</v>
      </c>
      <c r="K997" s="34" t="str">
        <f t="shared" si="308"/>
        <v>Usado</v>
      </c>
      <c r="L997" s="34">
        <v>1</v>
      </c>
      <c r="M997" s="34"/>
      <c r="N997" s="34"/>
      <c r="O997" s="121" t="s">
        <v>4842</v>
      </c>
      <c r="P997" s="34"/>
      <c r="W997" s="196"/>
      <c r="X997" s="111"/>
      <c r="Y997"/>
      <c r="Z997"/>
      <c r="AA997"/>
      <c r="AB997"/>
      <c r="AC997" s="66"/>
    </row>
    <row r="998" spans="2:29" s="35" customFormat="1">
      <c r="B998" s="38"/>
      <c r="C998" s="36"/>
      <c r="D998" s="212" t="s">
        <v>4313</v>
      </c>
      <c r="E998" s="34" t="s">
        <v>453</v>
      </c>
      <c r="F998" s="34"/>
      <c r="G998" s="34"/>
      <c r="H998" s="34"/>
      <c r="I998" s="34"/>
      <c r="J998" s="34" t="s">
        <v>1816</v>
      </c>
      <c r="K998" s="34" t="str">
        <f t="shared" si="308"/>
        <v>Usado</v>
      </c>
      <c r="L998" s="34">
        <v>1</v>
      </c>
      <c r="M998" s="34"/>
      <c r="N998" s="34"/>
      <c r="O998" s="121" t="s">
        <v>4842</v>
      </c>
      <c r="P998" s="34"/>
      <c r="W998" s="196"/>
      <c r="X998" s="111"/>
      <c r="Y998"/>
      <c r="Z998"/>
      <c r="AA998"/>
      <c r="AB998"/>
      <c r="AC998" s="66"/>
    </row>
    <row r="999" spans="2:29" s="35" customFormat="1">
      <c r="B999" s="38"/>
      <c r="C999" s="36"/>
      <c r="D999" s="212" t="s">
        <v>4314</v>
      </c>
      <c r="E999" s="34" t="s">
        <v>896</v>
      </c>
      <c r="F999" s="34"/>
      <c r="G999" s="34"/>
      <c r="H999" s="34"/>
      <c r="I999" s="34"/>
      <c r="J999" s="34" t="s">
        <v>1816</v>
      </c>
      <c r="K999" s="34" t="str">
        <f t="shared" si="308"/>
        <v>Usado</v>
      </c>
      <c r="L999" s="34">
        <v>1</v>
      </c>
      <c r="M999" s="34"/>
      <c r="N999" s="34"/>
      <c r="O999" s="121" t="s">
        <v>4842</v>
      </c>
      <c r="P999" s="34"/>
      <c r="W999" s="196"/>
      <c r="X999" s="111"/>
      <c r="Y999"/>
      <c r="Z999"/>
      <c r="AA999"/>
      <c r="AB999"/>
      <c r="AC999" s="66"/>
    </row>
    <row r="1000" spans="2:29" s="35" customFormat="1">
      <c r="B1000" s="38"/>
      <c r="C1000" s="36"/>
      <c r="D1000" s="212" t="s">
        <v>4315</v>
      </c>
      <c r="E1000" s="34" t="s">
        <v>4843</v>
      </c>
      <c r="F1000" s="34"/>
      <c r="G1000" s="34"/>
      <c r="H1000" s="34"/>
      <c r="I1000" s="34"/>
      <c r="J1000" s="34" t="s">
        <v>1816</v>
      </c>
      <c r="K1000" s="34" t="str">
        <f t="shared" si="308"/>
        <v>Usado</v>
      </c>
      <c r="L1000" s="34">
        <v>1</v>
      </c>
      <c r="M1000" s="34"/>
      <c r="N1000" s="34"/>
      <c r="O1000" s="121" t="s">
        <v>4842</v>
      </c>
      <c r="P1000" s="34"/>
      <c r="W1000" s="196"/>
      <c r="X1000" s="111"/>
      <c r="Y1000"/>
      <c r="Z1000"/>
      <c r="AA1000"/>
      <c r="AB1000"/>
      <c r="AC1000" s="66"/>
    </row>
    <row r="1001" spans="2:29" s="35" customFormat="1">
      <c r="B1001" s="38"/>
      <c r="C1001" s="36"/>
      <c r="D1001" s="212" t="s">
        <v>4316</v>
      </c>
      <c r="E1001" s="34" t="str">
        <f>+E1028</f>
        <v>OSTOCOPIO</v>
      </c>
      <c r="F1001" s="34"/>
      <c r="G1001" s="34"/>
      <c r="H1001" s="34"/>
      <c r="I1001" s="34"/>
      <c r="J1001" s="34" t="s">
        <v>1816</v>
      </c>
      <c r="K1001" s="34" t="str">
        <f t="shared" si="308"/>
        <v>Usado</v>
      </c>
      <c r="L1001" s="34">
        <v>1</v>
      </c>
      <c r="M1001" s="34"/>
      <c r="N1001" s="34"/>
      <c r="O1001" s="121" t="s">
        <v>4842</v>
      </c>
      <c r="P1001" s="34"/>
      <c r="W1001" s="196"/>
      <c r="X1001" s="111"/>
      <c r="Y1001"/>
      <c r="Z1001"/>
      <c r="AA1001"/>
      <c r="AB1001"/>
      <c r="AC1001" s="66"/>
    </row>
    <row r="1002" spans="2:29" s="35" customFormat="1">
      <c r="B1002" s="38"/>
      <c r="C1002" s="36"/>
      <c r="D1002" s="212" t="s">
        <v>4317</v>
      </c>
      <c r="E1002" s="34" t="s">
        <v>1791</v>
      </c>
      <c r="F1002" s="34"/>
      <c r="G1002" s="34"/>
      <c r="H1002" s="34"/>
      <c r="I1002" s="34"/>
      <c r="J1002" s="34" t="s">
        <v>1816</v>
      </c>
      <c r="K1002" s="34" t="str">
        <f t="shared" si="308"/>
        <v>Usado</v>
      </c>
      <c r="L1002" s="34">
        <v>1</v>
      </c>
      <c r="M1002" s="34"/>
      <c r="N1002" s="34"/>
      <c r="O1002" s="121" t="s">
        <v>4842</v>
      </c>
      <c r="P1002" s="34"/>
      <c r="W1002" s="196"/>
      <c r="X1002" s="111"/>
      <c r="Y1002"/>
      <c r="Z1002"/>
      <c r="AA1002"/>
      <c r="AB1002"/>
      <c r="AC1002" s="66"/>
    </row>
    <row r="1003" spans="2:29" s="35" customFormat="1">
      <c r="B1003" s="38"/>
      <c r="C1003" s="36"/>
      <c r="D1003" s="212" t="s">
        <v>4318</v>
      </c>
      <c r="E1003" s="34" t="s">
        <v>1277</v>
      </c>
      <c r="F1003" s="34"/>
      <c r="G1003" s="34"/>
      <c r="H1003" s="34"/>
      <c r="I1003" s="34"/>
      <c r="J1003" s="34" t="s">
        <v>1816</v>
      </c>
      <c r="K1003" s="34" t="str">
        <f t="shared" si="308"/>
        <v>Usado</v>
      </c>
      <c r="L1003" s="34">
        <v>1</v>
      </c>
      <c r="M1003" s="34"/>
      <c r="N1003" s="34"/>
      <c r="O1003" s="121" t="s">
        <v>4842</v>
      </c>
      <c r="P1003" s="34"/>
      <c r="W1003" s="196"/>
      <c r="X1003" s="111"/>
      <c r="Y1003"/>
      <c r="Z1003"/>
      <c r="AA1003"/>
      <c r="AB1003"/>
      <c r="AC1003" s="66"/>
    </row>
    <row r="1004" spans="2:29" s="35" customFormat="1">
      <c r="B1004" s="38"/>
      <c r="C1004" s="36"/>
      <c r="D1004" s="212" t="s">
        <v>4319</v>
      </c>
      <c r="E1004" s="34" t="s">
        <v>4844</v>
      </c>
      <c r="F1004" s="34"/>
      <c r="G1004" s="34"/>
      <c r="H1004" s="34"/>
      <c r="I1004" s="34"/>
      <c r="J1004" s="34" t="str">
        <f>+J1001</f>
        <v>NEGRO</v>
      </c>
      <c r="K1004" s="34" t="str">
        <f t="shared" si="308"/>
        <v>Usado</v>
      </c>
      <c r="L1004" s="34">
        <v>1</v>
      </c>
      <c r="M1004" s="34"/>
      <c r="N1004" s="34"/>
      <c r="O1004" s="121" t="s">
        <v>4842</v>
      </c>
      <c r="P1004" s="34"/>
      <c r="W1004" s="196"/>
      <c r="X1004" s="111"/>
      <c r="Y1004"/>
      <c r="Z1004"/>
      <c r="AA1004"/>
      <c r="AB1004"/>
      <c r="AC1004" s="66"/>
    </row>
    <row r="1005" spans="2:29" s="35" customFormat="1">
      <c r="B1005" s="38"/>
      <c r="C1005" s="36"/>
      <c r="D1005" s="212" t="s">
        <v>4320</v>
      </c>
      <c r="E1005" s="34" t="s">
        <v>4845</v>
      </c>
      <c r="F1005" s="34"/>
      <c r="G1005" s="34"/>
      <c r="H1005" s="34"/>
      <c r="I1005" s="34"/>
      <c r="J1005" s="34" t="str">
        <f>+J1001</f>
        <v>NEGRO</v>
      </c>
      <c r="K1005" s="34" t="str">
        <f t="shared" si="308"/>
        <v>Usado</v>
      </c>
      <c r="L1005" s="34">
        <v>1</v>
      </c>
      <c r="M1005" s="34"/>
      <c r="N1005" s="34"/>
      <c r="O1005" s="121" t="s">
        <v>4842</v>
      </c>
      <c r="P1005" s="34"/>
      <c r="W1005" s="196"/>
      <c r="X1005" s="111"/>
      <c r="Y1005"/>
      <c r="Z1005"/>
      <c r="AA1005"/>
      <c r="AB1005"/>
      <c r="AC1005" s="66"/>
    </row>
    <row r="1006" spans="2:29" s="35" customFormat="1">
      <c r="B1006" s="38"/>
      <c r="C1006" s="36"/>
      <c r="D1006" s="212" t="s">
        <v>4321</v>
      </c>
      <c r="E1006" s="34" t="s">
        <v>4846</v>
      </c>
      <c r="F1006" s="34"/>
      <c r="G1006" s="34"/>
      <c r="H1006" s="34"/>
      <c r="I1006" s="34"/>
      <c r="J1006" s="34" t="str">
        <f>+J1004</f>
        <v>NEGRO</v>
      </c>
      <c r="K1006" s="34" t="str">
        <f t="shared" si="308"/>
        <v>Usado</v>
      </c>
      <c r="L1006" s="34">
        <v>1</v>
      </c>
      <c r="M1006" s="34"/>
      <c r="N1006" s="34"/>
      <c r="O1006" s="121" t="s">
        <v>4842</v>
      </c>
      <c r="P1006" s="34"/>
      <c r="W1006" s="196"/>
      <c r="X1006" s="111"/>
      <c r="Y1006"/>
      <c r="Z1006"/>
      <c r="AA1006"/>
      <c r="AB1006"/>
      <c r="AC1006" s="66"/>
    </row>
    <row r="1007" spans="2:29" s="35" customFormat="1">
      <c r="B1007" s="38"/>
      <c r="C1007" s="36"/>
      <c r="D1007" s="212" t="s">
        <v>4322</v>
      </c>
      <c r="E1007" s="34" t="s">
        <v>1314</v>
      </c>
      <c r="F1007" s="34"/>
      <c r="G1007" s="34"/>
      <c r="H1007" s="34"/>
      <c r="I1007" s="34"/>
      <c r="J1007" s="34" t="str">
        <f>+J992</f>
        <v>Crema</v>
      </c>
      <c r="K1007" s="34" t="str">
        <f t="shared" si="308"/>
        <v>Usado</v>
      </c>
      <c r="L1007" s="34">
        <v>1</v>
      </c>
      <c r="M1007" s="34"/>
      <c r="N1007" s="34"/>
      <c r="O1007" s="121" t="s">
        <v>4842</v>
      </c>
      <c r="P1007" s="34"/>
      <c r="W1007" s="196"/>
      <c r="X1007" s="111"/>
      <c r="Y1007"/>
      <c r="Z1007"/>
      <c r="AA1007"/>
      <c r="AB1007"/>
      <c r="AC1007" s="66"/>
    </row>
    <row r="1008" spans="2:29" s="35" customFormat="1">
      <c r="B1008" s="38"/>
      <c r="C1008" s="36"/>
      <c r="D1008" s="212" t="s">
        <v>4323</v>
      </c>
      <c r="E1008" s="34" t="s">
        <v>4848</v>
      </c>
      <c r="F1008" s="34"/>
      <c r="G1008" s="34"/>
      <c r="H1008" s="34"/>
      <c r="I1008" s="34"/>
      <c r="J1008" s="34" t="s">
        <v>1304</v>
      </c>
      <c r="K1008" s="34" t="str">
        <f t="shared" si="308"/>
        <v>Usado</v>
      </c>
      <c r="L1008" s="34">
        <v>1</v>
      </c>
      <c r="M1008" s="34"/>
      <c r="N1008" s="34"/>
      <c r="O1008" s="121" t="s">
        <v>4850</v>
      </c>
      <c r="P1008" s="34"/>
      <c r="W1008" s="196"/>
      <c r="X1008" s="111"/>
      <c r="Y1008"/>
      <c r="Z1008"/>
      <c r="AA1008"/>
      <c r="AB1008"/>
      <c r="AC1008" s="66"/>
    </row>
    <row r="1009" spans="2:29" s="35" customFormat="1">
      <c r="B1009" s="38"/>
      <c r="C1009" s="36"/>
      <c r="D1009" s="212" t="s">
        <v>4324</v>
      </c>
      <c r="E1009" s="34" t="s">
        <v>1290</v>
      </c>
      <c r="F1009" s="34"/>
      <c r="G1009" s="34"/>
      <c r="H1009" s="34"/>
      <c r="I1009" s="34"/>
      <c r="J1009" s="34" t="str">
        <f>+J993</f>
        <v>NEGRO</v>
      </c>
      <c r="K1009" s="34" t="str">
        <f t="shared" si="308"/>
        <v>Usado</v>
      </c>
      <c r="L1009" s="34">
        <v>1</v>
      </c>
      <c r="M1009" s="34"/>
      <c r="N1009" s="34"/>
      <c r="O1009" s="121" t="s">
        <v>4850</v>
      </c>
      <c r="P1009" s="34"/>
      <c r="W1009" s="196"/>
      <c r="X1009" s="111"/>
      <c r="Y1009"/>
      <c r="Z1009"/>
      <c r="AA1009"/>
      <c r="AB1009"/>
      <c r="AC1009" s="66"/>
    </row>
    <row r="1010" spans="2:29" s="35" customFormat="1">
      <c r="B1010" s="38"/>
      <c r="C1010" s="36"/>
      <c r="D1010" s="212" t="s">
        <v>4325</v>
      </c>
      <c r="E1010" s="34" t="s">
        <v>3233</v>
      </c>
      <c r="F1010" s="34"/>
      <c r="G1010" s="34"/>
      <c r="H1010" s="34"/>
      <c r="I1010" s="34"/>
      <c r="J1010" s="34" t="str">
        <f>+J1008</f>
        <v>Crema</v>
      </c>
      <c r="K1010" s="34" t="str">
        <f t="shared" si="308"/>
        <v>Usado</v>
      </c>
      <c r="L1010" s="34">
        <v>1</v>
      </c>
      <c r="M1010" s="34"/>
      <c r="N1010" s="34"/>
      <c r="O1010" s="121" t="s">
        <v>4850</v>
      </c>
      <c r="P1010" s="34"/>
      <c r="W1010" s="196"/>
      <c r="X1010" s="111"/>
      <c r="Y1010"/>
      <c r="Z1010"/>
      <c r="AA1010"/>
      <c r="AB1010"/>
      <c r="AC1010" s="66"/>
    </row>
    <row r="1011" spans="2:29" s="35" customFormat="1">
      <c r="B1011" s="38"/>
      <c r="C1011" s="36"/>
      <c r="D1011" s="212" t="s">
        <v>4326</v>
      </c>
      <c r="E1011" s="34" t="s">
        <v>1332</v>
      </c>
      <c r="F1011" s="34"/>
      <c r="G1011" s="34"/>
      <c r="H1011" s="34"/>
      <c r="I1011" s="34"/>
      <c r="J1011" s="34" t="s">
        <v>666</v>
      </c>
      <c r="K1011" s="34" t="str">
        <f t="shared" si="308"/>
        <v>Usado</v>
      </c>
      <c r="L1011" s="34">
        <v>1</v>
      </c>
      <c r="M1011" s="34"/>
      <c r="N1011" s="34"/>
      <c r="O1011" s="121" t="s">
        <v>4850</v>
      </c>
      <c r="P1011" s="34"/>
      <c r="W1011" s="196"/>
      <c r="X1011" s="111"/>
      <c r="Y1011"/>
      <c r="Z1011"/>
      <c r="AA1011"/>
      <c r="AB1011"/>
      <c r="AC1011" s="66"/>
    </row>
    <row r="1012" spans="2:29" s="35" customFormat="1">
      <c r="B1012" s="38"/>
      <c r="C1012" s="36"/>
      <c r="D1012" s="212" t="s">
        <v>4327</v>
      </c>
      <c r="E1012" s="34" t="s">
        <v>453</v>
      </c>
      <c r="F1012" s="34"/>
      <c r="G1012" s="34"/>
      <c r="H1012" s="34"/>
      <c r="I1012" s="34"/>
      <c r="J1012" s="34" t="s">
        <v>1816</v>
      </c>
      <c r="K1012" s="34" t="str">
        <f t="shared" si="308"/>
        <v>Usado</v>
      </c>
      <c r="L1012" s="34">
        <v>1</v>
      </c>
      <c r="M1012" s="34"/>
      <c r="N1012" s="34"/>
      <c r="O1012" s="121" t="s">
        <v>4850</v>
      </c>
      <c r="P1012" s="34"/>
      <c r="W1012" s="196"/>
      <c r="X1012" s="111"/>
      <c r="Y1012"/>
      <c r="Z1012"/>
      <c r="AA1012"/>
      <c r="AB1012"/>
      <c r="AC1012" s="66"/>
    </row>
    <row r="1013" spans="2:29" s="35" customFormat="1">
      <c r="B1013" s="38"/>
      <c r="C1013" s="36"/>
      <c r="D1013" s="212" t="s">
        <v>4328</v>
      </c>
      <c r="E1013" s="34" t="s">
        <v>896</v>
      </c>
      <c r="F1013" s="34"/>
      <c r="G1013" s="34"/>
      <c r="H1013" s="34"/>
      <c r="I1013" s="34"/>
      <c r="J1013" s="34" t="s">
        <v>1816</v>
      </c>
      <c r="K1013" s="34" t="str">
        <f t="shared" si="308"/>
        <v>Usado</v>
      </c>
      <c r="L1013" s="34">
        <v>1</v>
      </c>
      <c r="M1013" s="34"/>
      <c r="N1013" s="34"/>
      <c r="O1013" s="121" t="s">
        <v>4850</v>
      </c>
      <c r="P1013" s="34"/>
      <c r="W1013" s="196"/>
      <c r="X1013" s="111"/>
      <c r="Y1013"/>
      <c r="Z1013"/>
      <c r="AA1013"/>
      <c r="AB1013"/>
      <c r="AC1013" s="66"/>
    </row>
    <row r="1014" spans="2:29" s="35" customFormat="1">
      <c r="B1014" s="38"/>
      <c r="C1014" s="36"/>
      <c r="D1014" s="212" t="s">
        <v>4329</v>
      </c>
      <c r="E1014" s="34" t="s">
        <v>4843</v>
      </c>
      <c r="F1014" s="34"/>
      <c r="G1014" s="34"/>
      <c r="H1014" s="34"/>
      <c r="I1014" s="34"/>
      <c r="J1014" s="34" t="s">
        <v>1816</v>
      </c>
      <c r="K1014" s="34" t="str">
        <f t="shared" si="308"/>
        <v>Usado</v>
      </c>
      <c r="L1014" s="34">
        <v>1</v>
      </c>
      <c r="M1014" s="34"/>
      <c r="N1014" s="34"/>
      <c r="O1014" s="121" t="s">
        <v>4850</v>
      </c>
      <c r="P1014" s="34"/>
      <c r="W1014" s="196"/>
      <c r="X1014" s="111"/>
      <c r="Y1014"/>
      <c r="Z1014"/>
      <c r="AA1014"/>
      <c r="AB1014"/>
      <c r="AC1014" s="66"/>
    </row>
    <row r="1015" spans="2:29" s="35" customFormat="1">
      <c r="B1015" s="38"/>
      <c r="C1015" s="36"/>
      <c r="D1015" s="212" t="s">
        <v>4330</v>
      </c>
      <c r="E1015" s="34" t="s">
        <v>1791</v>
      </c>
      <c r="F1015" s="34"/>
      <c r="G1015" s="34"/>
      <c r="H1015" s="34"/>
      <c r="I1015" s="34"/>
      <c r="J1015" s="34" t="s">
        <v>1816</v>
      </c>
      <c r="K1015" s="34" t="str">
        <f t="shared" si="308"/>
        <v>Usado</v>
      </c>
      <c r="L1015" s="34">
        <v>1</v>
      </c>
      <c r="M1015" s="34"/>
      <c r="N1015" s="34"/>
      <c r="O1015" s="121" t="s">
        <v>4850</v>
      </c>
      <c r="P1015" s="34"/>
      <c r="W1015" s="196"/>
      <c r="X1015" s="111"/>
      <c r="Y1015"/>
      <c r="Z1015"/>
      <c r="AA1015"/>
      <c r="AB1015"/>
      <c r="AC1015" s="66"/>
    </row>
    <row r="1016" spans="2:29" s="35" customFormat="1">
      <c r="B1016" s="38"/>
      <c r="C1016" s="36"/>
      <c r="D1016" s="212" t="s">
        <v>4331</v>
      </c>
      <c r="E1016" s="34" t="s">
        <v>1791</v>
      </c>
      <c r="F1016" s="34"/>
      <c r="G1016" s="34"/>
      <c r="H1016" s="34"/>
      <c r="I1016" s="34"/>
      <c r="J1016" s="34" t="s">
        <v>1816</v>
      </c>
      <c r="K1016" s="34" t="str">
        <f t="shared" si="308"/>
        <v>Usado</v>
      </c>
      <c r="L1016" s="34">
        <v>1</v>
      </c>
      <c r="M1016" s="34"/>
      <c r="N1016" s="34"/>
      <c r="O1016" s="121" t="s">
        <v>4850</v>
      </c>
      <c r="P1016" s="34"/>
      <c r="W1016" s="196"/>
      <c r="X1016" s="111"/>
      <c r="Y1016"/>
      <c r="Z1016"/>
      <c r="AA1016"/>
      <c r="AB1016"/>
      <c r="AC1016" s="66"/>
    </row>
    <row r="1017" spans="2:29" s="35" customFormat="1">
      <c r="B1017" s="38"/>
      <c r="C1017" s="36"/>
      <c r="D1017" s="212" t="s">
        <v>4332</v>
      </c>
      <c r="E1017" s="34" t="s">
        <v>1277</v>
      </c>
      <c r="F1017" s="34"/>
      <c r="G1017" s="34"/>
      <c r="H1017" s="34"/>
      <c r="I1017" s="34"/>
      <c r="J1017" s="34" t="s">
        <v>1816</v>
      </c>
      <c r="K1017" s="34" t="str">
        <f t="shared" si="308"/>
        <v>Usado</v>
      </c>
      <c r="L1017" s="34">
        <v>1</v>
      </c>
      <c r="M1017" s="34"/>
      <c r="N1017" s="34"/>
      <c r="O1017" s="121" t="s">
        <v>4850</v>
      </c>
      <c r="P1017" s="34"/>
      <c r="W1017" s="196"/>
      <c r="X1017" s="111"/>
      <c r="Y1017"/>
      <c r="Z1017"/>
      <c r="AA1017"/>
      <c r="AB1017"/>
      <c r="AC1017" s="66"/>
    </row>
    <row r="1018" spans="2:29" s="35" customFormat="1">
      <c r="B1018" s="38"/>
      <c r="C1018" s="36"/>
      <c r="D1018" s="212" t="s">
        <v>4333</v>
      </c>
      <c r="E1018" s="34" t="s">
        <v>4844</v>
      </c>
      <c r="F1018" s="34"/>
      <c r="G1018" s="34"/>
      <c r="H1018" s="34"/>
      <c r="I1018" s="34"/>
      <c r="J1018" s="34" t="s">
        <v>1816</v>
      </c>
      <c r="K1018" s="34" t="str">
        <f t="shared" si="308"/>
        <v>Usado</v>
      </c>
      <c r="L1018" s="34">
        <v>1</v>
      </c>
      <c r="M1018" s="34"/>
      <c r="N1018" s="34"/>
      <c r="O1018" s="121" t="s">
        <v>4850</v>
      </c>
      <c r="P1018" s="34"/>
      <c r="W1018" s="196"/>
      <c r="X1018" s="111"/>
      <c r="Y1018"/>
      <c r="Z1018"/>
      <c r="AA1018"/>
      <c r="AB1018"/>
      <c r="AC1018" s="66"/>
    </row>
    <row r="1019" spans="2:29" s="35" customFormat="1">
      <c r="B1019" s="38"/>
      <c r="C1019" s="36"/>
      <c r="D1019" s="212" t="s">
        <v>4334</v>
      </c>
      <c r="E1019" s="34" t="s">
        <v>4851</v>
      </c>
      <c r="F1019" s="34"/>
      <c r="G1019" s="34"/>
      <c r="H1019" s="34"/>
      <c r="I1019" s="34"/>
      <c r="J1019" s="34" t="s">
        <v>1816</v>
      </c>
      <c r="K1019" s="34" t="str">
        <f t="shared" si="308"/>
        <v>Usado</v>
      </c>
      <c r="L1019" s="34">
        <v>1</v>
      </c>
      <c r="M1019" s="34"/>
      <c r="N1019" s="34"/>
      <c r="O1019" s="121" t="s">
        <v>4850</v>
      </c>
      <c r="P1019" s="34"/>
      <c r="W1019" s="196"/>
      <c r="X1019" s="111"/>
      <c r="Y1019"/>
      <c r="Z1019"/>
      <c r="AA1019"/>
      <c r="AB1019"/>
      <c r="AC1019" s="66"/>
    </row>
    <row r="1020" spans="2:29" s="35" customFormat="1">
      <c r="B1020" s="38"/>
      <c r="C1020" s="36"/>
      <c r="D1020" s="212" t="s">
        <v>4335</v>
      </c>
      <c r="E1020" s="34" t="s">
        <v>4851</v>
      </c>
      <c r="F1020" s="34"/>
      <c r="G1020" s="34"/>
      <c r="H1020" s="34"/>
      <c r="I1020" s="34"/>
      <c r="J1020" s="34" t="str">
        <f>+J1017</f>
        <v>NEGRO</v>
      </c>
      <c r="K1020" s="34" t="str">
        <f t="shared" si="308"/>
        <v>Usado</v>
      </c>
      <c r="L1020" s="34">
        <v>1</v>
      </c>
      <c r="M1020" s="34"/>
      <c r="N1020" s="34"/>
      <c r="O1020" s="34" t="s">
        <v>4849</v>
      </c>
      <c r="P1020" s="34"/>
      <c r="W1020" s="196"/>
      <c r="X1020" s="111"/>
      <c r="Y1020"/>
      <c r="Z1020"/>
      <c r="AA1020"/>
      <c r="AB1020"/>
      <c r="AC1020" s="66"/>
    </row>
    <row r="1021" spans="2:29" s="35" customFormat="1">
      <c r="B1021" s="38"/>
      <c r="C1021" s="36"/>
      <c r="D1021" s="212" t="s">
        <v>4341</v>
      </c>
      <c r="E1021" s="34" t="s">
        <v>1290</v>
      </c>
      <c r="F1021" s="34"/>
      <c r="G1021" s="34"/>
      <c r="H1021" s="34"/>
      <c r="I1021" s="34"/>
      <c r="J1021" s="34" t="str">
        <f>+J1017</f>
        <v>NEGRO</v>
      </c>
      <c r="K1021" s="34" t="str">
        <f t="shared" ref="K1021:K1084" si="309">+K1018</f>
        <v>Usado</v>
      </c>
      <c r="L1021" s="34">
        <v>1</v>
      </c>
      <c r="M1021" s="34"/>
      <c r="N1021" s="34"/>
      <c r="O1021" s="121" t="s">
        <v>4852</v>
      </c>
      <c r="P1021" s="34"/>
      <c r="W1021" s="196"/>
      <c r="X1021" s="111"/>
      <c r="Y1021"/>
      <c r="Z1021"/>
      <c r="AA1021"/>
      <c r="AB1021"/>
      <c r="AC1021" s="66"/>
    </row>
    <row r="1022" spans="2:29" s="35" customFormat="1">
      <c r="B1022" s="38"/>
      <c r="C1022" s="36"/>
      <c r="D1022" s="212" t="s">
        <v>4342</v>
      </c>
      <c r="E1022" s="34" t="s">
        <v>3233</v>
      </c>
      <c r="F1022" s="34"/>
      <c r="G1022" s="34"/>
      <c r="H1022" s="34"/>
      <c r="I1022" s="34"/>
      <c r="J1022" s="34" t="str">
        <f>+J1020</f>
        <v>NEGRO</v>
      </c>
      <c r="K1022" s="34" t="str">
        <f t="shared" si="309"/>
        <v>Usado</v>
      </c>
      <c r="L1022" s="34">
        <v>1</v>
      </c>
      <c r="M1022" s="34"/>
      <c r="N1022" s="34"/>
      <c r="O1022" s="121" t="s">
        <v>4852</v>
      </c>
      <c r="P1022" s="34"/>
      <c r="W1022" s="196"/>
      <c r="X1022" s="111"/>
      <c r="Y1022"/>
      <c r="Z1022"/>
      <c r="AA1022"/>
      <c r="AB1022"/>
      <c r="AC1022" s="66"/>
    </row>
    <row r="1023" spans="2:29" s="35" customFormat="1">
      <c r="B1023" s="38"/>
      <c r="C1023" s="36"/>
      <c r="D1023" s="212" t="s">
        <v>4343</v>
      </c>
      <c r="E1023" s="34" t="s">
        <v>1332</v>
      </c>
      <c r="F1023" s="34"/>
      <c r="G1023" s="34"/>
      <c r="H1023" s="34"/>
      <c r="I1023" s="34"/>
      <c r="J1023" s="34" t="str">
        <f>+J1008</f>
        <v>Crema</v>
      </c>
      <c r="K1023" s="34" t="str">
        <f t="shared" si="309"/>
        <v>Usado</v>
      </c>
      <c r="L1023" s="34">
        <v>1</v>
      </c>
      <c r="M1023" s="34"/>
      <c r="N1023" s="34"/>
      <c r="O1023" s="121" t="s">
        <v>4852</v>
      </c>
      <c r="P1023" s="34"/>
      <c r="W1023" s="196"/>
      <c r="X1023" s="111"/>
      <c r="Y1023"/>
      <c r="Z1023"/>
      <c r="AA1023"/>
      <c r="AB1023"/>
      <c r="AC1023" s="66"/>
    </row>
    <row r="1024" spans="2:29" s="35" customFormat="1">
      <c r="B1024" s="38"/>
      <c r="C1024" s="36"/>
      <c r="D1024" s="212" t="s">
        <v>4344</v>
      </c>
      <c r="E1024" s="34" t="s">
        <v>453</v>
      </c>
      <c r="F1024" s="34"/>
      <c r="G1024" s="34"/>
      <c r="H1024" s="34"/>
      <c r="I1024" s="34"/>
      <c r="J1024" s="34" t="s">
        <v>1304</v>
      </c>
      <c r="K1024" s="34" t="str">
        <f t="shared" si="309"/>
        <v>Usado</v>
      </c>
      <c r="L1024" s="34">
        <v>1</v>
      </c>
      <c r="M1024" s="34"/>
      <c r="N1024" s="34"/>
      <c r="O1024" s="121" t="s">
        <v>4852</v>
      </c>
      <c r="P1024" s="34"/>
      <c r="W1024" s="196"/>
      <c r="X1024" s="111"/>
      <c r="Y1024"/>
      <c r="Z1024"/>
      <c r="AA1024"/>
      <c r="AB1024"/>
      <c r="AC1024" s="66"/>
    </row>
    <row r="1025" spans="2:29" s="35" customFormat="1">
      <c r="B1025" s="38"/>
      <c r="C1025" s="36"/>
      <c r="D1025" s="212" t="s">
        <v>4345</v>
      </c>
      <c r="E1025" s="34" t="s">
        <v>896</v>
      </c>
      <c r="F1025" s="34"/>
      <c r="G1025" s="34"/>
      <c r="H1025" s="34"/>
      <c r="I1025" s="34"/>
      <c r="J1025" s="34" t="str">
        <f>+J1009</f>
        <v>NEGRO</v>
      </c>
      <c r="K1025" s="34" t="str">
        <f t="shared" si="309"/>
        <v>Usado</v>
      </c>
      <c r="L1025" s="34">
        <v>1</v>
      </c>
      <c r="M1025" s="34"/>
      <c r="N1025" s="34"/>
      <c r="O1025" s="121" t="s">
        <v>4852</v>
      </c>
      <c r="P1025" s="34"/>
      <c r="W1025" s="196"/>
      <c r="X1025" s="111"/>
      <c r="Y1025"/>
      <c r="Z1025"/>
      <c r="AA1025"/>
      <c r="AB1025"/>
      <c r="AC1025" s="66"/>
    </row>
    <row r="1026" spans="2:29" s="35" customFormat="1">
      <c r="B1026" s="38"/>
      <c r="C1026" s="36"/>
      <c r="D1026" s="212" t="s">
        <v>4346</v>
      </c>
      <c r="E1026" s="34" t="s">
        <v>4843</v>
      </c>
      <c r="F1026" s="34"/>
      <c r="G1026" s="34"/>
      <c r="H1026" s="34"/>
      <c r="I1026" s="34"/>
      <c r="J1026" s="34" t="str">
        <f>+J1024</f>
        <v>Crema</v>
      </c>
      <c r="K1026" s="34" t="str">
        <f t="shared" si="309"/>
        <v>Usado</v>
      </c>
      <c r="L1026" s="34">
        <v>1</v>
      </c>
      <c r="M1026" s="34"/>
      <c r="N1026" s="34"/>
      <c r="O1026" s="121" t="s">
        <v>4852</v>
      </c>
      <c r="P1026" s="34"/>
      <c r="W1026" s="196"/>
      <c r="X1026" s="111"/>
      <c r="Y1026"/>
      <c r="Z1026"/>
      <c r="AA1026"/>
      <c r="AB1026"/>
      <c r="AC1026" s="66"/>
    </row>
    <row r="1027" spans="2:29" s="35" customFormat="1">
      <c r="B1027" s="38"/>
      <c r="C1027" s="36"/>
      <c r="D1027" s="212" t="s">
        <v>4347</v>
      </c>
      <c r="E1027" s="34" t="s">
        <v>1791</v>
      </c>
      <c r="F1027" s="34"/>
      <c r="G1027" s="34"/>
      <c r="H1027" s="34"/>
      <c r="I1027" s="34"/>
      <c r="J1027" s="34" t="s">
        <v>666</v>
      </c>
      <c r="K1027" s="34" t="str">
        <f t="shared" si="309"/>
        <v>Usado</v>
      </c>
      <c r="L1027" s="34">
        <v>1</v>
      </c>
      <c r="M1027" s="34"/>
      <c r="N1027" s="34"/>
      <c r="O1027" s="121" t="s">
        <v>4852</v>
      </c>
      <c r="P1027" s="34"/>
      <c r="W1027" s="196"/>
      <c r="X1027" s="111"/>
      <c r="Y1027"/>
      <c r="Z1027"/>
      <c r="AA1027"/>
      <c r="AB1027"/>
      <c r="AC1027" s="66"/>
    </row>
    <row r="1028" spans="2:29" s="35" customFormat="1">
      <c r="B1028" s="38"/>
      <c r="C1028" s="36"/>
      <c r="D1028" s="212" t="s">
        <v>4348</v>
      </c>
      <c r="E1028" s="34" t="str">
        <f>+E1042</f>
        <v>OSTOCOPIO</v>
      </c>
      <c r="F1028" s="34"/>
      <c r="G1028" s="34"/>
      <c r="H1028" s="34"/>
      <c r="I1028" s="34"/>
      <c r="J1028" s="34" t="s">
        <v>1816</v>
      </c>
      <c r="K1028" s="34" t="str">
        <f t="shared" si="309"/>
        <v>Usado</v>
      </c>
      <c r="L1028" s="34">
        <v>1</v>
      </c>
      <c r="M1028" s="34"/>
      <c r="N1028" s="34"/>
      <c r="O1028" s="121" t="s">
        <v>4852</v>
      </c>
      <c r="P1028" s="34"/>
      <c r="W1028" s="196"/>
      <c r="X1028" s="111"/>
      <c r="Y1028"/>
      <c r="Z1028"/>
      <c r="AA1028"/>
      <c r="AB1028"/>
      <c r="AC1028" s="66"/>
    </row>
    <row r="1029" spans="2:29" s="35" customFormat="1">
      <c r="B1029" s="38"/>
      <c r="C1029" s="36"/>
      <c r="D1029" s="212" t="s">
        <v>4349</v>
      </c>
      <c r="E1029" s="34" t="s">
        <v>1277</v>
      </c>
      <c r="F1029" s="34"/>
      <c r="G1029" s="34"/>
      <c r="H1029" s="34"/>
      <c r="I1029" s="34"/>
      <c r="J1029" s="34" t="s">
        <v>1816</v>
      </c>
      <c r="K1029" s="34" t="str">
        <f t="shared" si="309"/>
        <v>Usado</v>
      </c>
      <c r="L1029" s="34">
        <v>1</v>
      </c>
      <c r="M1029" s="34"/>
      <c r="N1029" s="34"/>
      <c r="O1029" s="121" t="s">
        <v>4852</v>
      </c>
      <c r="P1029" s="34"/>
      <c r="W1029" s="196"/>
      <c r="X1029" s="111"/>
      <c r="Y1029"/>
      <c r="Z1029"/>
      <c r="AA1029"/>
      <c r="AB1029"/>
      <c r="AC1029" s="66"/>
    </row>
    <row r="1030" spans="2:29" s="35" customFormat="1">
      <c r="B1030" s="38"/>
      <c r="C1030" s="36"/>
      <c r="D1030" s="212" t="s">
        <v>4350</v>
      </c>
      <c r="E1030" s="34" t="s">
        <v>4844</v>
      </c>
      <c r="F1030" s="34"/>
      <c r="G1030" s="34"/>
      <c r="H1030" s="34"/>
      <c r="I1030" s="34"/>
      <c r="J1030" s="34" t="s">
        <v>1816</v>
      </c>
      <c r="K1030" s="34" t="str">
        <f t="shared" si="309"/>
        <v>Usado</v>
      </c>
      <c r="L1030" s="34">
        <v>1</v>
      </c>
      <c r="M1030" s="34"/>
      <c r="N1030" s="34"/>
      <c r="O1030" s="121" t="s">
        <v>4852</v>
      </c>
      <c r="P1030" s="34"/>
      <c r="W1030" s="196"/>
      <c r="X1030" s="111"/>
      <c r="Y1030"/>
      <c r="Z1030"/>
      <c r="AA1030"/>
      <c r="AB1030"/>
      <c r="AC1030" s="66"/>
    </row>
    <row r="1031" spans="2:29" s="35" customFormat="1">
      <c r="B1031" s="38"/>
      <c r="C1031" s="36"/>
      <c r="D1031" s="212" t="s">
        <v>4351</v>
      </c>
      <c r="E1031" s="34" t="s">
        <v>4845</v>
      </c>
      <c r="F1031" s="34"/>
      <c r="G1031" s="34"/>
      <c r="H1031" s="34"/>
      <c r="I1031" s="34"/>
      <c r="J1031" s="34" t="s">
        <v>1816</v>
      </c>
      <c r="K1031" s="34" t="str">
        <f t="shared" si="309"/>
        <v>Usado</v>
      </c>
      <c r="L1031" s="34">
        <v>1</v>
      </c>
      <c r="M1031" s="34"/>
      <c r="N1031" s="34"/>
      <c r="O1031" s="121" t="s">
        <v>4852</v>
      </c>
      <c r="P1031" s="34"/>
      <c r="W1031" s="196"/>
      <c r="X1031" s="111"/>
      <c r="Y1031"/>
      <c r="Z1031"/>
      <c r="AA1031"/>
      <c r="AB1031"/>
      <c r="AC1031" s="66"/>
    </row>
    <row r="1032" spans="2:29" s="35" customFormat="1">
      <c r="B1032" s="38"/>
      <c r="C1032" s="36"/>
      <c r="D1032" s="212" t="s">
        <v>4352</v>
      </c>
      <c r="E1032" s="34" t="s">
        <v>4846</v>
      </c>
      <c r="F1032" s="34"/>
      <c r="G1032" s="34"/>
      <c r="H1032" s="34"/>
      <c r="I1032" s="34"/>
      <c r="J1032" s="34" t="s">
        <v>1816</v>
      </c>
      <c r="K1032" s="34" t="str">
        <f t="shared" si="309"/>
        <v>Usado</v>
      </c>
      <c r="L1032" s="34">
        <v>1</v>
      </c>
      <c r="M1032" s="34"/>
      <c r="N1032" s="34"/>
      <c r="O1032" s="121" t="s">
        <v>4852</v>
      </c>
      <c r="P1032" s="34"/>
      <c r="W1032" s="196"/>
      <c r="X1032" s="111"/>
      <c r="Y1032"/>
      <c r="Z1032"/>
      <c r="AA1032"/>
      <c r="AB1032"/>
      <c r="AC1032" s="66"/>
    </row>
    <row r="1033" spans="2:29" s="35" customFormat="1">
      <c r="B1033" s="38"/>
      <c r="C1033" s="36"/>
      <c r="D1033" s="212" t="s">
        <v>4353</v>
      </c>
      <c r="E1033" s="34" t="s">
        <v>1314</v>
      </c>
      <c r="F1033" s="34"/>
      <c r="G1033" s="34"/>
      <c r="H1033" s="34"/>
      <c r="I1033" s="34"/>
      <c r="J1033" s="34" t="s">
        <v>1816</v>
      </c>
      <c r="K1033" s="34" t="str">
        <f t="shared" si="309"/>
        <v>Usado</v>
      </c>
      <c r="L1033" s="34">
        <v>1</v>
      </c>
      <c r="M1033" s="34"/>
      <c r="N1033" s="34"/>
      <c r="O1033" s="121" t="s">
        <v>4852</v>
      </c>
      <c r="P1033" s="34"/>
      <c r="W1033" s="196"/>
      <c r="X1033" s="111"/>
      <c r="Y1033"/>
      <c r="Z1033"/>
      <c r="AA1033"/>
      <c r="AB1033"/>
      <c r="AC1033" s="66"/>
    </row>
    <row r="1034" spans="2:29" s="35" customFormat="1">
      <c r="B1034" s="38"/>
      <c r="C1034" s="36"/>
      <c r="D1034" s="212" t="s">
        <v>4354</v>
      </c>
      <c r="E1034" s="34" t="s">
        <v>4848</v>
      </c>
      <c r="F1034" s="34"/>
      <c r="G1034" s="34"/>
      <c r="H1034" s="34"/>
      <c r="I1034" s="34"/>
      <c r="J1034" s="34" t="s">
        <v>1816</v>
      </c>
      <c r="K1034" s="34" t="str">
        <f t="shared" si="309"/>
        <v>Usado</v>
      </c>
      <c r="L1034" s="34">
        <v>1</v>
      </c>
      <c r="M1034" s="34"/>
      <c r="N1034" s="34"/>
      <c r="O1034" s="121" t="s">
        <v>4853</v>
      </c>
      <c r="P1034" s="34"/>
      <c r="W1034" s="196"/>
      <c r="X1034" s="111"/>
      <c r="Y1034"/>
      <c r="Z1034"/>
      <c r="AA1034"/>
      <c r="AB1034"/>
      <c r="AC1034" s="66"/>
    </row>
    <row r="1035" spans="2:29" s="35" customFormat="1">
      <c r="B1035" s="38"/>
      <c r="C1035" s="36"/>
      <c r="D1035" s="212" t="s">
        <v>4355</v>
      </c>
      <c r="E1035" s="34" t="s">
        <v>1290</v>
      </c>
      <c r="F1035" s="34"/>
      <c r="G1035" s="34"/>
      <c r="H1035" s="34"/>
      <c r="I1035" s="34"/>
      <c r="J1035" s="34" t="s">
        <v>1816</v>
      </c>
      <c r="K1035" s="34" t="str">
        <f t="shared" si="309"/>
        <v>Usado</v>
      </c>
      <c r="L1035" s="34">
        <v>1</v>
      </c>
      <c r="M1035" s="34"/>
      <c r="N1035" s="34"/>
      <c r="O1035" s="121" t="s">
        <v>4853</v>
      </c>
      <c r="P1035" s="34"/>
      <c r="W1035" s="196"/>
      <c r="X1035" s="111"/>
      <c r="Y1035"/>
      <c r="Z1035"/>
      <c r="AA1035"/>
      <c r="AB1035"/>
      <c r="AC1035" s="66"/>
    </row>
    <row r="1036" spans="2:29" s="35" customFormat="1">
      <c r="B1036" s="38"/>
      <c r="C1036" s="36"/>
      <c r="D1036" s="212" t="s">
        <v>4356</v>
      </c>
      <c r="E1036" s="34" t="s">
        <v>3233</v>
      </c>
      <c r="F1036" s="34"/>
      <c r="G1036" s="34"/>
      <c r="H1036" s="34"/>
      <c r="I1036" s="34"/>
      <c r="J1036" s="34" t="str">
        <f>+J1033</f>
        <v>NEGRO</v>
      </c>
      <c r="K1036" s="34" t="str">
        <f t="shared" si="309"/>
        <v>Usado</v>
      </c>
      <c r="L1036" s="34">
        <v>1</v>
      </c>
      <c r="M1036" s="34"/>
      <c r="N1036" s="34"/>
      <c r="O1036" s="121" t="s">
        <v>4853</v>
      </c>
      <c r="P1036" s="34"/>
      <c r="W1036" s="196"/>
      <c r="X1036" s="111"/>
      <c r="Y1036"/>
      <c r="Z1036"/>
      <c r="AA1036"/>
      <c r="AB1036"/>
      <c r="AC1036" s="66"/>
    </row>
    <row r="1037" spans="2:29" s="35" customFormat="1">
      <c r="B1037" s="38"/>
      <c r="C1037" s="36"/>
      <c r="D1037" s="212" t="s">
        <v>4357</v>
      </c>
      <c r="E1037" s="34" t="s">
        <v>1332</v>
      </c>
      <c r="F1037" s="34"/>
      <c r="G1037" s="34"/>
      <c r="H1037" s="34"/>
      <c r="I1037" s="34"/>
      <c r="J1037" s="34" t="str">
        <f>+J1033</f>
        <v>NEGRO</v>
      </c>
      <c r="K1037" s="34" t="str">
        <f t="shared" si="309"/>
        <v>Usado</v>
      </c>
      <c r="L1037" s="34">
        <v>1</v>
      </c>
      <c r="M1037" s="34"/>
      <c r="N1037" s="34"/>
      <c r="O1037" s="121" t="s">
        <v>4853</v>
      </c>
      <c r="P1037" s="34"/>
      <c r="W1037" s="196"/>
      <c r="X1037" s="111"/>
      <c r="Y1037"/>
      <c r="Z1037"/>
      <c r="AA1037"/>
      <c r="AB1037"/>
      <c r="AC1037" s="66"/>
    </row>
    <row r="1038" spans="2:29" s="35" customFormat="1">
      <c r="B1038" s="38"/>
      <c r="C1038" s="36"/>
      <c r="D1038" s="212" t="s">
        <v>4358</v>
      </c>
      <c r="E1038" s="34" t="s">
        <v>453</v>
      </c>
      <c r="F1038" s="34"/>
      <c r="G1038" s="34"/>
      <c r="H1038" s="34"/>
      <c r="I1038" s="34"/>
      <c r="J1038" s="34" t="str">
        <f>+J1036</f>
        <v>NEGRO</v>
      </c>
      <c r="K1038" s="34" t="str">
        <f t="shared" si="309"/>
        <v>Usado</v>
      </c>
      <c r="L1038" s="34">
        <v>1</v>
      </c>
      <c r="M1038" s="34"/>
      <c r="N1038" s="34"/>
      <c r="O1038" s="121" t="s">
        <v>4853</v>
      </c>
      <c r="P1038" s="34"/>
      <c r="W1038" s="196"/>
      <c r="X1038" s="111"/>
      <c r="Y1038"/>
      <c r="Z1038"/>
      <c r="AA1038"/>
      <c r="AB1038"/>
      <c r="AC1038" s="66"/>
    </row>
    <row r="1039" spans="2:29" s="35" customFormat="1">
      <c r="B1039" s="38"/>
      <c r="C1039" s="36"/>
      <c r="D1039" s="212" t="s">
        <v>4359</v>
      </c>
      <c r="E1039" s="34" t="s">
        <v>896</v>
      </c>
      <c r="F1039" s="34"/>
      <c r="G1039" s="34"/>
      <c r="H1039" s="34"/>
      <c r="I1039" s="34"/>
      <c r="J1039" s="34" t="str">
        <f>+J1024</f>
        <v>Crema</v>
      </c>
      <c r="K1039" s="34" t="str">
        <f t="shared" si="309"/>
        <v>Usado</v>
      </c>
      <c r="L1039" s="34">
        <v>1</v>
      </c>
      <c r="M1039" s="34"/>
      <c r="N1039" s="34"/>
      <c r="O1039" s="121" t="s">
        <v>4853</v>
      </c>
      <c r="P1039" s="34"/>
      <c r="W1039" s="196"/>
      <c r="X1039" s="111"/>
      <c r="Y1039"/>
      <c r="Z1039"/>
      <c r="AA1039"/>
      <c r="AB1039"/>
      <c r="AC1039" s="66"/>
    </row>
    <row r="1040" spans="2:29" s="35" customFormat="1">
      <c r="B1040" s="38"/>
      <c r="C1040" s="36"/>
      <c r="D1040" s="212" t="s">
        <v>4360</v>
      </c>
      <c r="E1040" s="34" t="s">
        <v>4843</v>
      </c>
      <c r="F1040" s="34"/>
      <c r="G1040" s="34"/>
      <c r="H1040" s="34"/>
      <c r="I1040" s="34"/>
      <c r="J1040" s="34" t="s">
        <v>1304</v>
      </c>
      <c r="K1040" s="34" t="str">
        <f t="shared" si="309"/>
        <v>Usado</v>
      </c>
      <c r="L1040" s="34">
        <v>1</v>
      </c>
      <c r="M1040" s="34"/>
      <c r="N1040" s="34"/>
      <c r="O1040" s="121" t="s">
        <v>4853</v>
      </c>
      <c r="P1040" s="34"/>
      <c r="W1040" s="196"/>
      <c r="X1040" s="111"/>
      <c r="Y1040"/>
      <c r="Z1040"/>
      <c r="AA1040"/>
      <c r="AB1040"/>
      <c r="AC1040" s="66"/>
    </row>
    <row r="1041" spans="2:29" s="35" customFormat="1">
      <c r="B1041" s="38"/>
      <c r="C1041" s="36"/>
      <c r="D1041" s="212" t="s">
        <v>4361</v>
      </c>
      <c r="E1041" s="34" t="s">
        <v>1791</v>
      </c>
      <c r="F1041" s="34"/>
      <c r="G1041" s="34"/>
      <c r="H1041" s="34"/>
      <c r="I1041" s="34"/>
      <c r="J1041" s="34" t="str">
        <f>+J1025</f>
        <v>NEGRO</v>
      </c>
      <c r="K1041" s="34" t="str">
        <f t="shared" si="309"/>
        <v>Usado</v>
      </c>
      <c r="L1041" s="34">
        <v>1</v>
      </c>
      <c r="M1041" s="34"/>
      <c r="N1041" s="34"/>
      <c r="O1041" s="121" t="s">
        <v>4853</v>
      </c>
      <c r="P1041" s="34"/>
      <c r="W1041" s="196"/>
      <c r="X1041" s="111"/>
      <c r="Y1041"/>
      <c r="Z1041"/>
      <c r="AA1041"/>
      <c r="AB1041"/>
      <c r="AC1041" s="66"/>
    </row>
    <row r="1042" spans="2:29" s="35" customFormat="1">
      <c r="B1042" s="38"/>
      <c r="C1042" s="36"/>
      <c r="D1042" s="212" t="s">
        <v>4362</v>
      </c>
      <c r="E1042" s="34" t="str">
        <f>+E1055</f>
        <v>OSTOCOPIO</v>
      </c>
      <c r="F1042" s="34"/>
      <c r="G1042" s="34"/>
      <c r="H1042" s="34"/>
      <c r="I1042" s="34"/>
      <c r="J1042" s="34" t="str">
        <f>+J1040</f>
        <v>Crema</v>
      </c>
      <c r="K1042" s="34" t="str">
        <f t="shared" si="309"/>
        <v>Usado</v>
      </c>
      <c r="L1042" s="34">
        <v>1</v>
      </c>
      <c r="M1042" s="34"/>
      <c r="N1042" s="34"/>
      <c r="O1042" s="121" t="s">
        <v>4853</v>
      </c>
      <c r="P1042" s="34"/>
      <c r="W1042" s="196"/>
      <c r="X1042" s="111"/>
      <c r="Y1042"/>
      <c r="Z1042"/>
      <c r="AA1042"/>
      <c r="AB1042"/>
      <c r="AC1042" s="66"/>
    </row>
    <row r="1043" spans="2:29" s="35" customFormat="1">
      <c r="B1043" s="38"/>
      <c r="C1043" s="36"/>
      <c r="D1043" s="212" t="s">
        <v>4363</v>
      </c>
      <c r="E1043" s="34" t="s">
        <v>1277</v>
      </c>
      <c r="F1043" s="34"/>
      <c r="G1043" s="34"/>
      <c r="H1043" s="34"/>
      <c r="I1043" s="34"/>
      <c r="J1043" s="34" t="s">
        <v>666</v>
      </c>
      <c r="K1043" s="34" t="str">
        <f t="shared" si="309"/>
        <v>Usado</v>
      </c>
      <c r="L1043" s="34">
        <v>1</v>
      </c>
      <c r="M1043" s="34"/>
      <c r="N1043" s="34"/>
      <c r="O1043" s="121" t="s">
        <v>4853</v>
      </c>
      <c r="P1043" s="34"/>
      <c r="W1043" s="196"/>
      <c r="X1043" s="111"/>
      <c r="Y1043"/>
      <c r="Z1043"/>
      <c r="AA1043"/>
      <c r="AB1043"/>
      <c r="AC1043" s="66"/>
    </row>
    <row r="1044" spans="2:29" s="35" customFormat="1">
      <c r="B1044" s="38"/>
      <c r="C1044" s="36"/>
      <c r="D1044" s="212" t="s">
        <v>4364</v>
      </c>
      <c r="E1044" s="34" t="s">
        <v>4844</v>
      </c>
      <c r="F1044" s="34"/>
      <c r="G1044" s="34"/>
      <c r="H1044" s="34"/>
      <c r="I1044" s="34"/>
      <c r="J1044" s="34" t="s">
        <v>1816</v>
      </c>
      <c r="K1044" s="34" t="str">
        <f t="shared" si="309"/>
        <v>Usado</v>
      </c>
      <c r="L1044" s="34">
        <v>1</v>
      </c>
      <c r="M1044" s="34"/>
      <c r="N1044" s="34"/>
      <c r="O1044" s="121" t="s">
        <v>4853</v>
      </c>
      <c r="P1044" s="34"/>
      <c r="W1044" s="196"/>
      <c r="X1044" s="111"/>
      <c r="Y1044"/>
      <c r="Z1044"/>
      <c r="AA1044"/>
      <c r="AB1044"/>
      <c r="AC1044" s="66"/>
    </row>
    <row r="1045" spans="2:29" s="35" customFormat="1">
      <c r="B1045" s="38"/>
      <c r="C1045" s="36"/>
      <c r="D1045" s="212" t="s">
        <v>4365</v>
      </c>
      <c r="E1045" s="34" t="s">
        <v>4845</v>
      </c>
      <c r="F1045" s="34"/>
      <c r="G1045" s="34"/>
      <c r="H1045" s="34"/>
      <c r="I1045" s="34"/>
      <c r="J1045" s="34" t="s">
        <v>1816</v>
      </c>
      <c r="K1045" s="34" t="str">
        <f t="shared" si="309"/>
        <v>Usado</v>
      </c>
      <c r="L1045" s="34">
        <v>1</v>
      </c>
      <c r="M1045" s="34"/>
      <c r="N1045" s="34"/>
      <c r="O1045" s="121" t="s">
        <v>4853</v>
      </c>
      <c r="P1045" s="34"/>
      <c r="W1045" s="196"/>
      <c r="X1045" s="111"/>
      <c r="Y1045"/>
      <c r="Z1045"/>
      <c r="AA1045"/>
      <c r="AB1045"/>
      <c r="AC1045" s="66"/>
    </row>
    <row r="1046" spans="2:29" s="35" customFormat="1">
      <c r="B1046" s="38"/>
      <c r="C1046" s="36"/>
      <c r="D1046" s="212" t="s">
        <v>4366</v>
      </c>
      <c r="E1046" s="34" t="s">
        <v>4846</v>
      </c>
      <c r="F1046" s="34"/>
      <c r="G1046" s="34"/>
      <c r="H1046" s="34"/>
      <c r="I1046" s="34"/>
      <c r="J1046" s="34" t="s">
        <v>1816</v>
      </c>
      <c r="K1046" s="34" t="str">
        <f t="shared" si="309"/>
        <v>Usado</v>
      </c>
      <c r="L1046" s="34">
        <v>1</v>
      </c>
      <c r="M1046" s="34"/>
      <c r="N1046" s="34"/>
      <c r="O1046" s="121" t="s">
        <v>4853</v>
      </c>
      <c r="P1046" s="34"/>
      <c r="W1046" s="196"/>
      <c r="X1046" s="111"/>
      <c r="Y1046"/>
      <c r="Z1046"/>
      <c r="AA1046"/>
      <c r="AB1046"/>
      <c r="AC1046" s="66"/>
    </row>
    <row r="1047" spans="2:29" s="35" customFormat="1">
      <c r="B1047" s="38"/>
      <c r="C1047" s="36"/>
      <c r="D1047" s="212" t="s">
        <v>4367</v>
      </c>
      <c r="E1047" s="34" t="s">
        <v>1314</v>
      </c>
      <c r="F1047" s="34"/>
      <c r="G1047" s="34"/>
      <c r="H1047" s="34"/>
      <c r="I1047" s="34"/>
      <c r="J1047" s="34" t="s">
        <v>1816</v>
      </c>
      <c r="K1047" s="34" t="str">
        <f t="shared" si="309"/>
        <v>Usado</v>
      </c>
      <c r="L1047" s="34">
        <v>1</v>
      </c>
      <c r="M1047" s="34"/>
      <c r="N1047" s="34"/>
      <c r="O1047" s="121" t="s">
        <v>4853</v>
      </c>
      <c r="P1047" s="34"/>
      <c r="W1047" s="196"/>
      <c r="X1047" s="111"/>
      <c r="Y1047"/>
      <c r="Z1047"/>
      <c r="AA1047"/>
      <c r="AB1047"/>
      <c r="AC1047" s="66"/>
    </row>
    <row r="1048" spans="2:29" s="35" customFormat="1">
      <c r="B1048" s="38"/>
      <c r="C1048" s="36"/>
      <c r="D1048" s="212" t="s">
        <v>4368</v>
      </c>
      <c r="E1048" s="34" t="s">
        <v>1290</v>
      </c>
      <c r="F1048" s="34"/>
      <c r="G1048" s="34"/>
      <c r="H1048" s="34"/>
      <c r="I1048" s="34"/>
      <c r="J1048" s="34" t="s">
        <v>1816</v>
      </c>
      <c r="K1048" s="34" t="str">
        <f t="shared" si="309"/>
        <v>Usado</v>
      </c>
      <c r="L1048" s="34">
        <v>1</v>
      </c>
      <c r="M1048" s="34"/>
      <c r="N1048" s="34"/>
      <c r="O1048" s="121" t="s">
        <v>4854</v>
      </c>
      <c r="P1048" s="34"/>
      <c r="W1048" s="196"/>
      <c r="X1048" s="111"/>
      <c r="Y1048"/>
      <c r="Z1048"/>
      <c r="AA1048"/>
      <c r="AB1048"/>
      <c r="AC1048" s="66"/>
    </row>
    <row r="1049" spans="2:29" s="35" customFormat="1">
      <c r="B1049" s="38"/>
      <c r="C1049" s="36"/>
      <c r="D1049" s="212" t="s">
        <v>4369</v>
      </c>
      <c r="E1049" s="34" t="s">
        <v>3233</v>
      </c>
      <c r="F1049" s="34"/>
      <c r="G1049" s="34"/>
      <c r="H1049" s="34"/>
      <c r="I1049" s="34"/>
      <c r="J1049" s="34" t="s">
        <v>1816</v>
      </c>
      <c r="K1049" s="34" t="str">
        <f t="shared" si="309"/>
        <v>Usado</v>
      </c>
      <c r="L1049" s="34">
        <v>1</v>
      </c>
      <c r="M1049" s="34"/>
      <c r="N1049" s="34"/>
      <c r="O1049" s="121" t="s">
        <v>4854</v>
      </c>
      <c r="P1049" s="34"/>
      <c r="W1049" s="196"/>
      <c r="X1049" s="111"/>
      <c r="Y1049"/>
      <c r="Z1049"/>
      <c r="AA1049"/>
      <c r="AB1049"/>
      <c r="AC1049" s="66"/>
    </row>
    <row r="1050" spans="2:29" s="35" customFormat="1">
      <c r="B1050" s="38"/>
      <c r="C1050" s="36"/>
      <c r="D1050" s="212" t="s">
        <v>4370</v>
      </c>
      <c r="E1050" s="34" t="s">
        <v>1332</v>
      </c>
      <c r="F1050" s="34"/>
      <c r="G1050" s="34"/>
      <c r="H1050" s="34"/>
      <c r="I1050" s="34"/>
      <c r="J1050" s="34" t="s">
        <v>1816</v>
      </c>
      <c r="K1050" s="34" t="str">
        <f t="shared" si="309"/>
        <v>Usado</v>
      </c>
      <c r="L1050" s="34">
        <v>1</v>
      </c>
      <c r="M1050" s="34"/>
      <c r="N1050" s="34"/>
      <c r="O1050" s="121" t="s">
        <v>4854</v>
      </c>
      <c r="P1050" s="34"/>
      <c r="W1050" s="196"/>
      <c r="X1050" s="111"/>
      <c r="Y1050"/>
      <c r="Z1050"/>
      <c r="AA1050"/>
      <c r="AB1050"/>
      <c r="AC1050" s="66"/>
    </row>
    <row r="1051" spans="2:29" s="35" customFormat="1">
      <c r="B1051" s="38"/>
      <c r="C1051" s="36"/>
      <c r="D1051" s="212" t="s">
        <v>4371</v>
      </c>
      <c r="E1051" s="34" t="s">
        <v>453</v>
      </c>
      <c r="F1051" s="34"/>
      <c r="G1051" s="34"/>
      <c r="H1051" s="34"/>
      <c r="I1051" s="34"/>
      <c r="J1051" s="34" t="s">
        <v>1816</v>
      </c>
      <c r="K1051" s="34" t="str">
        <f t="shared" si="309"/>
        <v>Usado</v>
      </c>
      <c r="L1051" s="34">
        <v>1</v>
      </c>
      <c r="M1051" s="34"/>
      <c r="N1051" s="34"/>
      <c r="O1051" s="121" t="s">
        <v>4854</v>
      </c>
      <c r="P1051" s="34"/>
      <c r="W1051" s="196"/>
      <c r="X1051" s="111"/>
      <c r="Y1051"/>
      <c r="Z1051"/>
      <c r="AA1051"/>
      <c r="AB1051"/>
      <c r="AC1051" s="66"/>
    </row>
    <row r="1052" spans="2:29" s="35" customFormat="1">
      <c r="B1052" s="38"/>
      <c r="C1052" s="36"/>
      <c r="D1052" s="212" t="s">
        <v>4372</v>
      </c>
      <c r="E1052" s="34" t="s">
        <v>896</v>
      </c>
      <c r="F1052" s="34"/>
      <c r="G1052" s="34"/>
      <c r="H1052" s="34"/>
      <c r="I1052" s="34"/>
      <c r="J1052" s="34" t="str">
        <f>+J1049</f>
        <v>NEGRO</v>
      </c>
      <c r="K1052" s="34" t="str">
        <f t="shared" si="309"/>
        <v>Usado</v>
      </c>
      <c r="L1052" s="34">
        <v>1</v>
      </c>
      <c r="M1052" s="34"/>
      <c r="N1052" s="34"/>
      <c r="O1052" s="121" t="s">
        <v>4854</v>
      </c>
      <c r="P1052" s="34"/>
      <c r="W1052" s="196"/>
      <c r="X1052" s="111"/>
      <c r="Y1052"/>
      <c r="Z1052"/>
      <c r="AA1052"/>
      <c r="AB1052"/>
      <c r="AC1052" s="66"/>
    </row>
    <row r="1053" spans="2:29" s="35" customFormat="1">
      <c r="B1053" s="38"/>
      <c r="C1053" s="36"/>
      <c r="D1053" s="212" t="s">
        <v>4373</v>
      </c>
      <c r="E1053" s="34" t="s">
        <v>4843</v>
      </c>
      <c r="F1053" s="34"/>
      <c r="G1053" s="34"/>
      <c r="H1053" s="34"/>
      <c r="I1053" s="34"/>
      <c r="J1053" s="34" t="str">
        <f>+J1049</f>
        <v>NEGRO</v>
      </c>
      <c r="K1053" s="34" t="str">
        <f t="shared" si="309"/>
        <v>Usado</v>
      </c>
      <c r="L1053" s="34">
        <v>1</v>
      </c>
      <c r="M1053" s="34"/>
      <c r="N1053" s="34"/>
      <c r="O1053" s="121" t="s">
        <v>4854</v>
      </c>
      <c r="P1053" s="34"/>
      <c r="W1053" s="196"/>
      <c r="X1053" s="111"/>
      <c r="Y1053"/>
      <c r="Z1053"/>
      <c r="AA1053"/>
      <c r="AB1053"/>
      <c r="AC1053" s="66"/>
    </row>
    <row r="1054" spans="2:29" s="35" customFormat="1">
      <c r="B1054" s="38"/>
      <c r="C1054" s="36"/>
      <c r="D1054" s="212" t="s">
        <v>4374</v>
      </c>
      <c r="E1054" s="34" t="s">
        <v>1791</v>
      </c>
      <c r="F1054" s="34"/>
      <c r="G1054" s="34"/>
      <c r="H1054" s="34"/>
      <c r="I1054" s="34"/>
      <c r="J1054" s="34" t="str">
        <f>+J1052</f>
        <v>NEGRO</v>
      </c>
      <c r="K1054" s="34" t="str">
        <f t="shared" si="309"/>
        <v>Usado</v>
      </c>
      <c r="L1054" s="34">
        <v>1</v>
      </c>
      <c r="M1054" s="34"/>
      <c r="N1054" s="34"/>
      <c r="O1054" s="121" t="s">
        <v>4854</v>
      </c>
      <c r="P1054" s="34"/>
      <c r="W1054" s="196"/>
      <c r="X1054" s="111"/>
      <c r="Y1054"/>
      <c r="Z1054"/>
      <c r="AA1054"/>
      <c r="AB1054"/>
      <c r="AC1054" s="66"/>
    </row>
    <row r="1055" spans="2:29" s="35" customFormat="1">
      <c r="B1055" s="38"/>
      <c r="C1055" s="36"/>
      <c r="D1055" s="212" t="s">
        <v>4375</v>
      </c>
      <c r="E1055" s="34" t="str">
        <f>+E1070</f>
        <v>OSTOCOPIO</v>
      </c>
      <c r="F1055" s="34"/>
      <c r="G1055" s="34"/>
      <c r="H1055" s="34"/>
      <c r="I1055" s="34"/>
      <c r="J1055" s="34" t="str">
        <f>+J1040</f>
        <v>Crema</v>
      </c>
      <c r="K1055" s="34" t="str">
        <f t="shared" si="309"/>
        <v>Usado</v>
      </c>
      <c r="L1055" s="34">
        <v>1</v>
      </c>
      <c r="M1055" s="34"/>
      <c r="N1055" s="34"/>
      <c r="O1055" s="121" t="s">
        <v>4854</v>
      </c>
      <c r="P1055" s="34"/>
      <c r="W1055" s="196"/>
      <c r="X1055" s="111"/>
      <c r="Y1055"/>
      <c r="Z1055"/>
      <c r="AA1055"/>
      <c r="AB1055"/>
      <c r="AC1055" s="66"/>
    </row>
    <row r="1056" spans="2:29" s="35" customFormat="1">
      <c r="B1056" s="38"/>
      <c r="C1056" s="36"/>
      <c r="D1056" s="212" t="s">
        <v>4376</v>
      </c>
      <c r="E1056" s="34" t="s">
        <v>1277</v>
      </c>
      <c r="F1056" s="34"/>
      <c r="G1056" s="34"/>
      <c r="H1056" s="34"/>
      <c r="I1056" s="34"/>
      <c r="J1056" s="34" t="s">
        <v>1304</v>
      </c>
      <c r="K1056" s="34" t="str">
        <f t="shared" si="309"/>
        <v>Usado</v>
      </c>
      <c r="L1056" s="34">
        <v>1</v>
      </c>
      <c r="M1056" s="34"/>
      <c r="N1056" s="34"/>
      <c r="O1056" s="121" t="s">
        <v>4854</v>
      </c>
      <c r="P1056" s="34"/>
      <c r="W1056" s="196"/>
      <c r="X1056" s="111"/>
      <c r="Y1056"/>
      <c r="Z1056"/>
      <c r="AA1056"/>
      <c r="AB1056"/>
      <c r="AC1056" s="66"/>
    </row>
    <row r="1057" spans="2:29" s="35" customFormat="1">
      <c r="B1057" s="38"/>
      <c r="C1057" s="36"/>
      <c r="D1057" s="212" t="s">
        <v>4377</v>
      </c>
      <c r="E1057" s="34" t="s">
        <v>4844</v>
      </c>
      <c r="F1057" s="34"/>
      <c r="G1057" s="34"/>
      <c r="H1057" s="34"/>
      <c r="I1057" s="34"/>
      <c r="J1057" s="34" t="str">
        <f>+J1041</f>
        <v>NEGRO</v>
      </c>
      <c r="K1057" s="34" t="str">
        <f t="shared" si="309"/>
        <v>Usado</v>
      </c>
      <c r="L1057" s="34">
        <v>1</v>
      </c>
      <c r="M1057" s="34"/>
      <c r="N1057" s="34"/>
      <c r="O1057" s="121" t="s">
        <v>4854</v>
      </c>
      <c r="P1057" s="34"/>
      <c r="W1057" s="196"/>
      <c r="X1057" s="111"/>
      <c r="Y1057"/>
      <c r="Z1057"/>
      <c r="AA1057"/>
      <c r="AB1057"/>
      <c r="AC1057" s="66"/>
    </row>
    <row r="1058" spans="2:29" s="35" customFormat="1">
      <c r="B1058" s="38"/>
      <c r="C1058" s="36"/>
      <c r="D1058" s="212" t="s">
        <v>4378</v>
      </c>
      <c r="E1058" s="34" t="s">
        <v>4845</v>
      </c>
      <c r="F1058" s="34"/>
      <c r="G1058" s="34"/>
      <c r="H1058" s="34"/>
      <c r="I1058" s="34"/>
      <c r="J1058" s="34" t="str">
        <f>+J1056</f>
        <v>Crema</v>
      </c>
      <c r="K1058" s="34" t="str">
        <f t="shared" si="309"/>
        <v>Usado</v>
      </c>
      <c r="L1058" s="34">
        <v>1</v>
      </c>
      <c r="M1058" s="34"/>
      <c r="N1058" s="34"/>
      <c r="O1058" s="121" t="s">
        <v>4854</v>
      </c>
      <c r="P1058" s="34"/>
      <c r="W1058" s="196"/>
      <c r="X1058" s="111"/>
      <c r="Y1058"/>
      <c r="Z1058"/>
      <c r="AA1058"/>
      <c r="AB1058"/>
      <c r="AC1058" s="66"/>
    </row>
    <row r="1059" spans="2:29" s="35" customFormat="1">
      <c r="B1059" s="38"/>
      <c r="C1059" s="36"/>
      <c r="D1059" s="212" t="s">
        <v>4379</v>
      </c>
      <c r="E1059" s="34" t="s">
        <v>4846</v>
      </c>
      <c r="F1059" s="34"/>
      <c r="G1059" s="34"/>
      <c r="H1059" s="34"/>
      <c r="I1059" s="34"/>
      <c r="J1059" s="34" t="s">
        <v>666</v>
      </c>
      <c r="K1059" s="34" t="str">
        <f t="shared" si="309"/>
        <v>Usado</v>
      </c>
      <c r="L1059" s="34">
        <v>1</v>
      </c>
      <c r="M1059" s="34"/>
      <c r="N1059" s="34"/>
      <c r="O1059" s="121" t="s">
        <v>4854</v>
      </c>
      <c r="P1059" s="34"/>
      <c r="W1059" s="196"/>
      <c r="X1059" s="111"/>
      <c r="Y1059"/>
      <c r="Z1059"/>
      <c r="AA1059"/>
      <c r="AB1059"/>
      <c r="AC1059" s="66"/>
    </row>
    <row r="1060" spans="2:29" s="35" customFormat="1">
      <c r="B1060" s="38"/>
      <c r="C1060" s="36"/>
      <c r="D1060" s="212" t="s">
        <v>4380</v>
      </c>
      <c r="E1060" s="34" t="s">
        <v>1314</v>
      </c>
      <c r="F1060" s="34"/>
      <c r="G1060" s="34"/>
      <c r="H1060" s="34"/>
      <c r="I1060" s="34"/>
      <c r="J1060" s="34" t="s">
        <v>1816</v>
      </c>
      <c r="K1060" s="34" t="str">
        <f t="shared" si="309"/>
        <v>Usado</v>
      </c>
      <c r="L1060" s="34">
        <v>1</v>
      </c>
      <c r="M1060" s="34"/>
      <c r="N1060" s="34"/>
      <c r="O1060" s="121" t="s">
        <v>4854</v>
      </c>
      <c r="P1060" s="34"/>
      <c r="W1060" s="196"/>
      <c r="X1060" s="111"/>
      <c r="Y1060"/>
      <c r="Z1060"/>
      <c r="AA1060"/>
      <c r="AB1060"/>
      <c r="AC1060" s="66"/>
    </row>
    <row r="1061" spans="2:29" s="35" customFormat="1">
      <c r="B1061" s="38"/>
      <c r="C1061" s="36"/>
      <c r="D1061" s="212" t="s">
        <v>4381</v>
      </c>
      <c r="E1061" s="34" t="s">
        <v>1332</v>
      </c>
      <c r="F1061" s="34"/>
      <c r="G1061" s="34"/>
      <c r="H1061" s="34"/>
      <c r="I1061" s="34"/>
      <c r="J1061" s="34" t="s">
        <v>1816</v>
      </c>
      <c r="K1061" s="34" t="str">
        <f t="shared" si="309"/>
        <v>Usado</v>
      </c>
      <c r="L1061" s="34">
        <v>1</v>
      </c>
      <c r="M1061" s="34"/>
      <c r="N1061" s="34"/>
      <c r="O1061" s="121" t="s">
        <v>4854</v>
      </c>
      <c r="P1061" s="34"/>
      <c r="W1061" s="196"/>
      <c r="X1061" s="111"/>
      <c r="Y1061"/>
      <c r="Z1061"/>
      <c r="AA1061"/>
      <c r="AB1061"/>
      <c r="AC1061" s="66"/>
    </row>
    <row r="1062" spans="2:29" s="35" customFormat="1">
      <c r="B1062" s="38"/>
      <c r="C1062" s="36"/>
      <c r="D1062" s="212" t="s">
        <v>4382</v>
      </c>
      <c r="E1062" s="34" t="s">
        <v>4848</v>
      </c>
      <c r="F1062" s="34"/>
      <c r="G1062" s="34"/>
      <c r="H1062" s="34"/>
      <c r="I1062" s="34"/>
      <c r="J1062" s="34" t="s">
        <v>1816</v>
      </c>
      <c r="K1062" s="34" t="str">
        <f t="shared" si="309"/>
        <v>Usado</v>
      </c>
      <c r="L1062" s="34">
        <v>1</v>
      </c>
      <c r="M1062" s="34"/>
      <c r="N1062" s="34"/>
      <c r="O1062" s="121" t="s">
        <v>4854</v>
      </c>
      <c r="P1062" s="34"/>
      <c r="W1062" s="196"/>
      <c r="X1062" s="111"/>
      <c r="Y1062"/>
      <c r="Z1062"/>
      <c r="AA1062"/>
      <c r="AB1062"/>
      <c r="AC1062" s="66"/>
    </row>
    <row r="1063" spans="2:29" s="35" customFormat="1">
      <c r="B1063" s="38"/>
      <c r="C1063" s="36"/>
      <c r="D1063" s="212" t="s">
        <v>4383</v>
      </c>
      <c r="E1063" s="34" t="s">
        <v>1290</v>
      </c>
      <c r="F1063" s="34"/>
      <c r="G1063" s="34"/>
      <c r="H1063" s="34"/>
      <c r="I1063" s="34"/>
      <c r="J1063" s="34" t="s">
        <v>1816</v>
      </c>
      <c r="K1063" s="34" t="str">
        <f t="shared" si="309"/>
        <v>Usado</v>
      </c>
      <c r="L1063" s="34">
        <v>1</v>
      </c>
      <c r="M1063" s="34"/>
      <c r="N1063" s="34"/>
      <c r="O1063" s="121" t="s">
        <v>4854</v>
      </c>
      <c r="P1063" s="34"/>
      <c r="W1063" s="196"/>
      <c r="X1063" s="111"/>
      <c r="Y1063"/>
      <c r="Z1063"/>
      <c r="AA1063"/>
      <c r="AB1063"/>
      <c r="AC1063" s="66"/>
    </row>
    <row r="1064" spans="2:29" s="35" customFormat="1">
      <c r="B1064" s="38"/>
      <c r="C1064" s="36"/>
      <c r="D1064" s="212" t="s">
        <v>4384</v>
      </c>
      <c r="E1064" s="34" t="s">
        <v>3233</v>
      </c>
      <c r="F1064" s="34"/>
      <c r="G1064" s="34"/>
      <c r="H1064" s="34"/>
      <c r="I1064" s="34"/>
      <c r="J1064" s="34" t="s">
        <v>1816</v>
      </c>
      <c r="K1064" s="34" t="str">
        <f t="shared" si="309"/>
        <v>Usado</v>
      </c>
      <c r="L1064" s="34">
        <v>1</v>
      </c>
      <c r="M1064" s="34"/>
      <c r="N1064" s="34"/>
      <c r="O1064" s="121" t="s">
        <v>4855</v>
      </c>
      <c r="P1064" s="34"/>
      <c r="W1064" s="196"/>
      <c r="X1064" s="111"/>
      <c r="Y1064"/>
      <c r="Z1064"/>
      <c r="AA1064"/>
      <c r="AB1064"/>
      <c r="AC1064" s="66"/>
    </row>
    <row r="1065" spans="2:29" s="35" customFormat="1">
      <c r="B1065" s="38"/>
      <c r="C1065" s="36"/>
      <c r="D1065" s="212" t="s">
        <v>4385</v>
      </c>
      <c r="E1065" s="34" t="s">
        <v>1332</v>
      </c>
      <c r="F1065" s="34"/>
      <c r="G1065" s="34"/>
      <c r="H1065" s="34"/>
      <c r="I1065" s="34"/>
      <c r="J1065" s="34" t="s">
        <v>1816</v>
      </c>
      <c r="K1065" s="34" t="str">
        <f t="shared" si="309"/>
        <v>Usado</v>
      </c>
      <c r="L1065" s="34">
        <v>1</v>
      </c>
      <c r="M1065" s="34"/>
      <c r="N1065" s="34"/>
      <c r="O1065" s="121" t="s">
        <v>4855</v>
      </c>
      <c r="P1065" s="34"/>
      <c r="W1065" s="196"/>
      <c r="X1065" s="111"/>
      <c r="Y1065"/>
      <c r="Z1065"/>
      <c r="AA1065"/>
      <c r="AB1065"/>
      <c r="AC1065" s="66"/>
    </row>
    <row r="1066" spans="2:29" s="35" customFormat="1">
      <c r="B1066" s="38"/>
      <c r="C1066" s="36"/>
      <c r="D1066" s="212" t="s">
        <v>4386</v>
      </c>
      <c r="E1066" s="34" t="s">
        <v>453</v>
      </c>
      <c r="F1066" s="34"/>
      <c r="G1066" s="34"/>
      <c r="H1066" s="34"/>
      <c r="I1066" s="34"/>
      <c r="J1066" s="34" t="s">
        <v>1816</v>
      </c>
      <c r="K1066" s="34" t="str">
        <f t="shared" si="309"/>
        <v>Usado</v>
      </c>
      <c r="L1066" s="34">
        <v>1</v>
      </c>
      <c r="M1066" s="34"/>
      <c r="N1066" s="34"/>
      <c r="O1066" s="121" t="s">
        <v>4855</v>
      </c>
      <c r="P1066" s="34"/>
      <c r="W1066" s="196"/>
      <c r="X1066" s="111"/>
      <c r="Y1066"/>
      <c r="Z1066"/>
      <c r="AA1066"/>
      <c r="AB1066"/>
      <c r="AC1066" s="66"/>
    </row>
    <row r="1067" spans="2:29" s="35" customFormat="1">
      <c r="B1067" s="38"/>
      <c r="C1067" s="36"/>
      <c r="D1067" s="212" t="s">
        <v>4387</v>
      </c>
      <c r="E1067" s="34" t="s">
        <v>896</v>
      </c>
      <c r="F1067" s="34"/>
      <c r="G1067" s="34"/>
      <c r="H1067" s="34"/>
      <c r="I1067" s="34"/>
      <c r="J1067" s="34" t="s">
        <v>1816</v>
      </c>
      <c r="K1067" s="34" t="str">
        <f t="shared" si="309"/>
        <v>Usado</v>
      </c>
      <c r="L1067" s="34">
        <v>1</v>
      </c>
      <c r="M1067" s="34"/>
      <c r="N1067" s="34"/>
      <c r="O1067" s="121" t="s">
        <v>4855</v>
      </c>
      <c r="P1067" s="34"/>
      <c r="W1067" s="196"/>
      <c r="X1067" s="111"/>
      <c r="Y1067"/>
      <c r="Z1067"/>
      <c r="AA1067"/>
      <c r="AB1067"/>
      <c r="AC1067" s="66"/>
    </row>
    <row r="1068" spans="2:29" s="35" customFormat="1">
      <c r="B1068" s="38"/>
      <c r="C1068" s="36"/>
      <c r="D1068" s="212" t="s">
        <v>4388</v>
      </c>
      <c r="E1068" s="34" t="s">
        <v>4843</v>
      </c>
      <c r="F1068" s="34"/>
      <c r="G1068" s="34"/>
      <c r="H1068" s="34"/>
      <c r="I1068" s="34"/>
      <c r="J1068" s="34" t="str">
        <f>+J1065</f>
        <v>NEGRO</v>
      </c>
      <c r="K1068" s="34" t="str">
        <f t="shared" si="309"/>
        <v>Usado</v>
      </c>
      <c r="L1068" s="34">
        <v>1</v>
      </c>
      <c r="M1068" s="34"/>
      <c r="N1068" s="34"/>
      <c r="O1068" s="121" t="s">
        <v>4855</v>
      </c>
      <c r="P1068" s="34"/>
      <c r="W1068" s="196"/>
      <c r="X1068" s="111"/>
      <c r="Y1068"/>
      <c r="Z1068"/>
      <c r="AA1068"/>
      <c r="AB1068"/>
      <c r="AC1068" s="66"/>
    </row>
    <row r="1069" spans="2:29" s="35" customFormat="1">
      <c r="B1069" s="38"/>
      <c r="C1069" s="36"/>
      <c r="D1069" s="212" t="s">
        <v>4389</v>
      </c>
      <c r="E1069" s="34" t="s">
        <v>1791</v>
      </c>
      <c r="F1069" s="34"/>
      <c r="G1069" s="34"/>
      <c r="H1069" s="34"/>
      <c r="I1069" s="34"/>
      <c r="J1069" s="34" t="str">
        <f>+J1065</f>
        <v>NEGRO</v>
      </c>
      <c r="K1069" s="34" t="str">
        <f t="shared" si="309"/>
        <v>Usado</v>
      </c>
      <c r="L1069" s="34">
        <v>1</v>
      </c>
      <c r="M1069" s="34"/>
      <c r="N1069" s="34"/>
      <c r="O1069" s="121" t="s">
        <v>4855</v>
      </c>
      <c r="P1069" s="34"/>
      <c r="W1069" s="196"/>
      <c r="X1069" s="111"/>
      <c r="Y1069"/>
      <c r="Z1069"/>
      <c r="AA1069"/>
      <c r="AB1069"/>
      <c r="AC1069" s="66"/>
    </row>
    <row r="1070" spans="2:29" s="35" customFormat="1">
      <c r="B1070" s="38"/>
      <c r="C1070" s="36"/>
      <c r="D1070" s="212" t="s">
        <v>4390</v>
      </c>
      <c r="E1070" s="34" t="s">
        <v>5019</v>
      </c>
      <c r="F1070" s="34"/>
      <c r="G1070" s="34"/>
      <c r="H1070" s="34"/>
      <c r="I1070" s="34"/>
      <c r="J1070" s="34" t="str">
        <f>+J1068</f>
        <v>NEGRO</v>
      </c>
      <c r="K1070" s="34" t="str">
        <f t="shared" si="309"/>
        <v>Usado</v>
      </c>
      <c r="L1070" s="34">
        <v>1</v>
      </c>
      <c r="M1070" s="34"/>
      <c r="N1070" s="34"/>
      <c r="O1070" s="121" t="s">
        <v>4855</v>
      </c>
      <c r="P1070" s="34"/>
      <c r="W1070" s="196"/>
      <c r="X1070" s="111"/>
      <c r="Y1070"/>
      <c r="Z1070"/>
      <c r="AA1070"/>
      <c r="AB1070"/>
      <c r="AC1070" s="66"/>
    </row>
    <row r="1071" spans="2:29" s="35" customFormat="1">
      <c r="B1071" s="38"/>
      <c r="C1071" s="36"/>
      <c r="D1071" s="212" t="s">
        <v>4391</v>
      </c>
      <c r="E1071" s="34" t="s">
        <v>1277</v>
      </c>
      <c r="F1071" s="34"/>
      <c r="G1071" s="34"/>
      <c r="H1071" s="34"/>
      <c r="I1071" s="34"/>
      <c r="J1071" s="34" t="str">
        <f>+J1056</f>
        <v>Crema</v>
      </c>
      <c r="K1071" s="34" t="str">
        <f t="shared" si="309"/>
        <v>Usado</v>
      </c>
      <c r="L1071" s="34">
        <v>1</v>
      </c>
      <c r="M1071" s="34"/>
      <c r="N1071" s="34"/>
      <c r="O1071" s="121" t="s">
        <v>4855</v>
      </c>
      <c r="P1071" s="34"/>
      <c r="W1071" s="196"/>
      <c r="X1071" s="111"/>
      <c r="Y1071"/>
      <c r="Z1071"/>
      <c r="AA1071"/>
      <c r="AB1071"/>
      <c r="AC1071" s="66"/>
    </row>
    <row r="1072" spans="2:29" s="35" customFormat="1">
      <c r="B1072" s="38"/>
      <c r="C1072" s="36"/>
      <c r="D1072" s="212" t="s">
        <v>4392</v>
      </c>
      <c r="E1072" s="34" t="s">
        <v>4844</v>
      </c>
      <c r="F1072" s="34"/>
      <c r="G1072" s="34"/>
      <c r="H1072" s="34"/>
      <c r="I1072" s="34"/>
      <c r="J1072" s="34" t="s">
        <v>1304</v>
      </c>
      <c r="K1072" s="34" t="str">
        <f t="shared" si="309"/>
        <v>Usado</v>
      </c>
      <c r="L1072" s="34">
        <v>1</v>
      </c>
      <c r="M1072" s="34"/>
      <c r="N1072" s="34"/>
      <c r="O1072" s="121" t="s">
        <v>4855</v>
      </c>
      <c r="P1072" s="34"/>
      <c r="W1072" s="196"/>
      <c r="X1072" s="111"/>
      <c r="Y1072"/>
      <c r="Z1072"/>
      <c r="AA1072"/>
      <c r="AB1072"/>
      <c r="AC1072" s="66"/>
    </row>
    <row r="1073" spans="2:29" s="35" customFormat="1">
      <c r="B1073" s="38"/>
      <c r="C1073" s="36"/>
      <c r="D1073" s="212" t="s">
        <v>4393</v>
      </c>
      <c r="E1073" s="34" t="s">
        <v>4845</v>
      </c>
      <c r="F1073" s="34"/>
      <c r="G1073" s="34"/>
      <c r="H1073" s="34"/>
      <c r="I1073" s="34"/>
      <c r="J1073" s="34" t="str">
        <f>+J1057</f>
        <v>NEGRO</v>
      </c>
      <c r="K1073" s="34" t="str">
        <f t="shared" si="309"/>
        <v>Usado</v>
      </c>
      <c r="L1073" s="34">
        <v>1</v>
      </c>
      <c r="M1073" s="34"/>
      <c r="N1073" s="34"/>
      <c r="O1073" s="121" t="s">
        <v>4855</v>
      </c>
      <c r="P1073" s="34"/>
      <c r="W1073" s="196"/>
      <c r="X1073" s="111"/>
      <c r="Y1073"/>
      <c r="Z1073"/>
      <c r="AA1073"/>
      <c r="AB1073"/>
      <c r="AC1073" s="66"/>
    </row>
    <row r="1074" spans="2:29" s="35" customFormat="1">
      <c r="B1074" s="38"/>
      <c r="C1074" s="36"/>
      <c r="D1074" s="212" t="s">
        <v>4394</v>
      </c>
      <c r="E1074" s="34" t="s">
        <v>4846</v>
      </c>
      <c r="F1074" s="34"/>
      <c r="G1074" s="34"/>
      <c r="H1074" s="34"/>
      <c r="I1074" s="34"/>
      <c r="J1074" s="34" t="str">
        <f>+J1072</f>
        <v>Crema</v>
      </c>
      <c r="K1074" s="34" t="str">
        <f t="shared" si="309"/>
        <v>Usado</v>
      </c>
      <c r="L1074" s="34">
        <v>1</v>
      </c>
      <c r="M1074" s="34"/>
      <c r="N1074" s="34"/>
      <c r="O1074" s="121" t="s">
        <v>4855</v>
      </c>
      <c r="P1074" s="34"/>
      <c r="W1074" s="196"/>
      <c r="X1074" s="111"/>
      <c r="Y1074"/>
      <c r="Z1074"/>
      <c r="AA1074"/>
      <c r="AB1074"/>
      <c r="AC1074" s="66"/>
    </row>
    <row r="1075" spans="2:29" s="35" customFormat="1">
      <c r="B1075" s="38"/>
      <c r="C1075" s="36"/>
      <c r="D1075" s="212" t="s">
        <v>4395</v>
      </c>
      <c r="E1075" s="34" t="s">
        <v>1314</v>
      </c>
      <c r="F1075" s="34"/>
      <c r="G1075" s="34"/>
      <c r="H1075" s="34"/>
      <c r="I1075" s="34"/>
      <c r="J1075" s="34" t="s">
        <v>666</v>
      </c>
      <c r="K1075" s="34" t="str">
        <f t="shared" si="309"/>
        <v>Usado</v>
      </c>
      <c r="L1075" s="34">
        <v>1</v>
      </c>
      <c r="M1075" s="34"/>
      <c r="N1075" s="34"/>
      <c r="O1075" s="121" t="s">
        <v>4855</v>
      </c>
      <c r="P1075" s="34"/>
      <c r="W1075" s="196"/>
      <c r="X1075" s="111"/>
      <c r="Y1075"/>
      <c r="Z1075"/>
      <c r="AA1075"/>
      <c r="AB1075"/>
      <c r="AC1075" s="66"/>
    </row>
    <row r="1076" spans="2:29" s="35" customFormat="1">
      <c r="B1076" s="38"/>
      <c r="C1076" s="36"/>
      <c r="D1076" s="212" t="s">
        <v>4396</v>
      </c>
      <c r="E1076" s="34" t="s">
        <v>1332</v>
      </c>
      <c r="F1076" s="34"/>
      <c r="G1076" s="34"/>
      <c r="H1076" s="34"/>
      <c r="I1076" s="34"/>
      <c r="J1076" s="34" t="s">
        <v>1816</v>
      </c>
      <c r="K1076" s="34" t="str">
        <f t="shared" si="309"/>
        <v>Usado</v>
      </c>
      <c r="L1076" s="34">
        <v>1</v>
      </c>
      <c r="M1076" s="34"/>
      <c r="N1076" s="34"/>
      <c r="O1076" s="121" t="s">
        <v>4855</v>
      </c>
      <c r="P1076" s="34"/>
      <c r="W1076" s="196"/>
      <c r="X1076" s="111"/>
      <c r="Y1076"/>
      <c r="Z1076"/>
      <c r="AA1076"/>
      <c r="AB1076"/>
      <c r="AC1076" s="66"/>
    </row>
    <row r="1077" spans="2:29" s="35" customFormat="1">
      <c r="B1077" s="38"/>
      <c r="C1077" s="36"/>
      <c r="D1077" s="212" t="s">
        <v>4397</v>
      </c>
      <c r="E1077" s="34" t="s">
        <v>453</v>
      </c>
      <c r="F1077" s="34" t="s">
        <v>4859</v>
      </c>
      <c r="G1077" s="34"/>
      <c r="H1077" s="34"/>
      <c r="I1077" s="34"/>
      <c r="J1077" s="34" t="s">
        <v>1816</v>
      </c>
      <c r="K1077" s="34" t="str">
        <f t="shared" si="309"/>
        <v>Usado</v>
      </c>
      <c r="L1077" s="34">
        <v>1</v>
      </c>
      <c r="M1077" s="34"/>
      <c r="N1077" s="34"/>
      <c r="O1077" s="121" t="s">
        <v>4855</v>
      </c>
      <c r="P1077" s="34"/>
      <c r="W1077" s="196"/>
      <c r="X1077" s="111"/>
      <c r="Y1077"/>
      <c r="Z1077"/>
      <c r="AA1077"/>
      <c r="AB1077"/>
      <c r="AC1077" s="66"/>
    </row>
    <row r="1078" spans="2:29" s="35" customFormat="1" ht="30" customHeight="1">
      <c r="B1078" s="38"/>
      <c r="C1078" s="36"/>
      <c r="D1078" s="212" t="s">
        <v>4398</v>
      </c>
      <c r="E1078" s="34" t="s">
        <v>4857</v>
      </c>
      <c r="F1078" s="34" t="s">
        <v>4858</v>
      </c>
      <c r="G1078" s="34"/>
      <c r="H1078" s="34"/>
      <c r="I1078" s="34"/>
      <c r="J1078" s="34" t="s">
        <v>1816</v>
      </c>
      <c r="K1078" s="34" t="str">
        <f t="shared" si="309"/>
        <v>Usado</v>
      </c>
      <c r="L1078" s="34">
        <v>1</v>
      </c>
      <c r="M1078" s="34"/>
      <c r="N1078" s="34"/>
      <c r="O1078" s="121" t="s">
        <v>4855</v>
      </c>
      <c r="P1078" s="34"/>
      <c r="W1078" s="196"/>
      <c r="X1078" s="111"/>
      <c r="Y1078"/>
      <c r="Z1078"/>
      <c r="AA1078"/>
      <c r="AB1078"/>
      <c r="AC1078" s="66"/>
    </row>
    <row r="1079" spans="2:29" s="35" customFormat="1">
      <c r="B1079" s="38"/>
      <c r="C1079" s="36"/>
      <c r="D1079" s="212" t="s">
        <v>4399</v>
      </c>
      <c r="E1079" s="34" t="s">
        <v>4856</v>
      </c>
      <c r="F1079" s="34"/>
      <c r="G1079" s="34"/>
      <c r="H1079" s="34"/>
      <c r="I1079" s="34"/>
      <c r="J1079" s="34" t="str">
        <f>+J1075</f>
        <v>azul</v>
      </c>
      <c r="K1079" s="34" t="str">
        <f t="shared" si="309"/>
        <v>Usado</v>
      </c>
      <c r="L1079" s="34">
        <v>1</v>
      </c>
      <c r="M1079" s="34"/>
      <c r="N1079" s="34"/>
      <c r="O1079" s="121" t="s">
        <v>4855</v>
      </c>
      <c r="P1079" s="34"/>
      <c r="W1079" s="196"/>
      <c r="X1079" s="111"/>
      <c r="Y1079"/>
      <c r="Z1079"/>
      <c r="AA1079"/>
      <c r="AB1079"/>
      <c r="AC1079" s="66"/>
    </row>
    <row r="1080" spans="2:29" s="35" customFormat="1">
      <c r="B1080" s="38"/>
      <c r="C1080" s="36"/>
      <c r="D1080" s="212" t="s">
        <v>4400</v>
      </c>
      <c r="E1080" s="34" t="s">
        <v>1245</v>
      </c>
      <c r="F1080" s="34"/>
      <c r="G1080" s="34"/>
      <c r="H1080" s="34"/>
      <c r="I1080" s="34"/>
      <c r="J1080" s="34" t="s">
        <v>1206</v>
      </c>
      <c r="K1080" s="34" t="str">
        <f t="shared" si="309"/>
        <v>Usado</v>
      </c>
      <c r="L1080" s="34">
        <v>1</v>
      </c>
      <c r="M1080" s="34"/>
      <c r="N1080" s="34"/>
      <c r="O1080" s="34" t="str">
        <f>+'4.1.1.4.01'!O521</f>
        <v>DORMITORIO DE ENFERMERA Nuevo</v>
      </c>
      <c r="P1080" s="34"/>
      <c r="W1080" s="196">
        <v>1000</v>
      </c>
      <c r="X1080" s="197">
        <f t="shared" ref="X1080:X1086" si="310">+L1080*W1080</f>
        <v>1000</v>
      </c>
      <c r="Y1080"/>
      <c r="Z1080"/>
      <c r="AA1080"/>
      <c r="AB1080"/>
      <c r="AC1080" s="66"/>
    </row>
    <row r="1081" spans="2:29" s="35" customFormat="1">
      <c r="B1081" s="38"/>
      <c r="C1081" s="36"/>
      <c r="D1081" s="212" t="s">
        <v>4401</v>
      </c>
      <c r="E1081" s="34" t="s">
        <v>1246</v>
      </c>
      <c r="F1081" s="34"/>
      <c r="G1081" s="34"/>
      <c r="H1081" s="34"/>
      <c r="I1081" s="34"/>
      <c r="J1081" s="34" t="str">
        <f>+J1088</f>
        <v>Negro</v>
      </c>
      <c r="K1081" s="34" t="str">
        <f t="shared" si="309"/>
        <v>Usado</v>
      </c>
      <c r="L1081" s="34">
        <v>1</v>
      </c>
      <c r="M1081" s="34"/>
      <c r="N1081" s="34"/>
      <c r="O1081" s="34" t="str">
        <f>+'4.1.1.4.01'!O522</f>
        <v>DORMITORIO DE ENFERMERA Nuevo</v>
      </c>
      <c r="P1081" s="34"/>
      <c r="W1081" s="196">
        <v>5000</v>
      </c>
      <c r="X1081" s="197">
        <f t="shared" si="310"/>
        <v>5000</v>
      </c>
      <c r="Y1081"/>
      <c r="Z1081"/>
      <c r="AA1081"/>
      <c r="AB1081"/>
      <c r="AC1081" s="66"/>
    </row>
    <row r="1082" spans="2:29" s="35" customFormat="1">
      <c r="B1082" s="38"/>
      <c r="C1082" s="36"/>
      <c r="D1082" s="212" t="s">
        <v>4402</v>
      </c>
      <c r="E1082" s="34" t="s">
        <v>1247</v>
      </c>
      <c r="F1082" s="34"/>
      <c r="G1082" s="34"/>
      <c r="H1082" s="34"/>
      <c r="I1082" s="34"/>
      <c r="J1082" s="34" t="s">
        <v>388</v>
      </c>
      <c r="K1082" s="34" t="str">
        <f t="shared" si="309"/>
        <v>Usado</v>
      </c>
      <c r="L1082" s="34">
        <v>1</v>
      </c>
      <c r="M1082" s="34"/>
      <c r="N1082" s="34"/>
      <c r="O1082" s="34" t="str">
        <f>+'4.1.1.4.01'!O523</f>
        <v>DORMITORIO DE ENFERMERA Nuevo</v>
      </c>
      <c r="P1082" s="34"/>
      <c r="W1082" s="196">
        <v>4500</v>
      </c>
      <c r="X1082" s="197">
        <f t="shared" si="310"/>
        <v>4500</v>
      </c>
      <c r="Y1082"/>
      <c r="Z1082"/>
      <c r="AA1082"/>
      <c r="AB1082"/>
      <c r="AC1082" s="66"/>
    </row>
    <row r="1083" spans="2:29" s="35" customFormat="1">
      <c r="B1083" s="38"/>
      <c r="C1083" s="36"/>
      <c r="D1083" s="212" t="s">
        <v>4403</v>
      </c>
      <c r="E1083" s="34" t="s">
        <v>1248</v>
      </c>
      <c r="F1083" s="34"/>
      <c r="G1083" s="34"/>
      <c r="H1083" s="34"/>
      <c r="I1083" s="34"/>
      <c r="J1083" s="34" t="s">
        <v>937</v>
      </c>
      <c r="K1083" s="34" t="str">
        <f t="shared" si="309"/>
        <v>Usado</v>
      </c>
      <c r="L1083" s="34">
        <v>1</v>
      </c>
      <c r="M1083" s="34"/>
      <c r="N1083" s="34"/>
      <c r="O1083" s="34" t="str">
        <f>+'4.1.1.4.01'!O524</f>
        <v>DORMITORIO DE ENFERMERA Nuevo</v>
      </c>
      <c r="P1083" s="34"/>
      <c r="W1083" s="196">
        <v>3000</v>
      </c>
      <c r="X1083" s="197">
        <f t="shared" si="310"/>
        <v>3000</v>
      </c>
      <c r="Y1083"/>
      <c r="Z1083"/>
      <c r="AA1083"/>
      <c r="AB1083"/>
      <c r="AC1083" s="66"/>
    </row>
    <row r="1084" spans="2:29" s="35" customFormat="1">
      <c r="B1084" s="38"/>
      <c r="C1084" s="36"/>
      <c r="D1084" s="212" t="s">
        <v>4404</v>
      </c>
      <c r="E1084" s="34" t="s">
        <v>1249</v>
      </c>
      <c r="F1084" s="34"/>
      <c r="G1084" s="34"/>
      <c r="H1084" s="34"/>
      <c r="I1084" s="34"/>
      <c r="J1084" s="34" t="s">
        <v>388</v>
      </c>
      <c r="K1084" s="34" t="str">
        <f t="shared" si="309"/>
        <v>Usado</v>
      </c>
      <c r="L1084" s="34">
        <v>1</v>
      </c>
      <c r="M1084" s="34"/>
      <c r="N1084" s="34"/>
      <c r="O1084" s="34" t="str">
        <f>+'4.1.1.4.01'!O525</f>
        <v>DORMITORIO DE ENFERMERA Nuevo</v>
      </c>
      <c r="P1084" s="34"/>
      <c r="W1084" s="196">
        <v>3500</v>
      </c>
      <c r="X1084" s="197">
        <f t="shared" si="310"/>
        <v>3500</v>
      </c>
      <c r="Y1084"/>
      <c r="Z1084"/>
      <c r="AA1084"/>
      <c r="AB1084"/>
      <c r="AC1084" s="66"/>
    </row>
    <row r="1085" spans="2:29" s="35" customFormat="1">
      <c r="B1085" s="38"/>
      <c r="C1085" s="36"/>
      <c r="D1085" s="212" t="s">
        <v>4405</v>
      </c>
      <c r="E1085" s="34" t="s">
        <v>917</v>
      </c>
      <c r="F1085" s="34" t="s">
        <v>1250</v>
      </c>
      <c r="G1085" s="34"/>
      <c r="H1085" s="34"/>
      <c r="I1085" s="34"/>
      <c r="J1085" s="34" t="str">
        <f>+J1084</f>
        <v>Blanco</v>
      </c>
      <c r="K1085" s="34" t="str">
        <f t="shared" ref="K1085:K1148" si="311">+K1082</f>
        <v>Usado</v>
      </c>
      <c r="L1085" s="34">
        <v>1</v>
      </c>
      <c r="M1085" s="34"/>
      <c r="N1085" s="34"/>
      <c r="O1085" s="34" t="str">
        <f>+'4.1.1.4.01'!O526</f>
        <v>DORMITORIO DE ENFERMERA Nuevo</v>
      </c>
      <c r="P1085" s="34"/>
      <c r="W1085" s="196">
        <v>30000</v>
      </c>
      <c r="X1085" s="197">
        <f t="shared" si="310"/>
        <v>30000</v>
      </c>
      <c r="Y1085"/>
      <c r="Z1085"/>
      <c r="AA1085"/>
      <c r="AB1085"/>
      <c r="AC1085" s="66"/>
    </row>
    <row r="1086" spans="2:29" s="35" customFormat="1">
      <c r="B1086" s="38"/>
      <c r="C1086" s="36"/>
      <c r="D1086" s="212" t="s">
        <v>4406</v>
      </c>
      <c r="E1086" s="34" t="s">
        <v>1251</v>
      </c>
      <c r="F1086" s="34"/>
      <c r="G1086" s="34"/>
      <c r="H1086" s="34"/>
      <c r="I1086" s="34"/>
      <c r="J1086" s="34" t="s">
        <v>402</v>
      </c>
      <c r="K1086" s="34" t="str">
        <f t="shared" si="311"/>
        <v>Usado</v>
      </c>
      <c r="L1086" s="34">
        <v>1</v>
      </c>
      <c r="M1086" s="34"/>
      <c r="N1086" s="34"/>
      <c r="O1086" s="34" t="str">
        <f>+O1083</f>
        <v>DORMITORIO DE ENFERMERA Nuevo</v>
      </c>
      <c r="P1086" s="34"/>
      <c r="W1086" s="196">
        <f>300*60</f>
        <v>18000</v>
      </c>
      <c r="X1086" s="197">
        <f t="shared" si="310"/>
        <v>18000</v>
      </c>
      <c r="Y1086"/>
      <c r="Z1086"/>
      <c r="AA1086"/>
      <c r="AB1086"/>
      <c r="AC1086" s="66"/>
    </row>
    <row r="1087" spans="2:29" s="35" customFormat="1">
      <c r="B1087" s="38"/>
      <c r="C1087" s="36"/>
      <c r="D1087" s="212" t="s">
        <v>4407</v>
      </c>
      <c r="E1087" s="34" t="s">
        <v>1251</v>
      </c>
      <c r="F1087" s="34"/>
      <c r="G1087" s="34"/>
      <c r="H1087" s="34"/>
      <c r="I1087" s="34"/>
      <c r="J1087" s="34" t="s">
        <v>402</v>
      </c>
      <c r="K1087" s="34" t="str">
        <f t="shared" si="311"/>
        <v>Usado</v>
      </c>
      <c r="L1087" s="34">
        <v>1</v>
      </c>
      <c r="M1087" s="34"/>
      <c r="N1087" s="34"/>
      <c r="O1087" s="34" t="str">
        <f>+O1084</f>
        <v>DORMITORIO DE ENFERMERA Nuevo</v>
      </c>
      <c r="P1087" s="34"/>
      <c r="W1087" s="196"/>
      <c r="X1087" s="111"/>
      <c r="Y1087"/>
      <c r="Z1087"/>
      <c r="AA1087"/>
      <c r="AB1087"/>
      <c r="AC1087" s="66"/>
    </row>
    <row r="1088" spans="2:29" s="35" customFormat="1">
      <c r="B1088" s="38"/>
      <c r="C1088" s="36"/>
      <c r="D1088" s="212" t="s">
        <v>4408</v>
      </c>
      <c r="E1088" s="34" t="s">
        <v>1251</v>
      </c>
      <c r="F1088" s="34"/>
      <c r="G1088" s="34"/>
      <c r="H1088" s="34"/>
      <c r="I1088" s="34"/>
      <c r="J1088" s="34" t="s">
        <v>402</v>
      </c>
      <c r="K1088" s="34" t="str">
        <f t="shared" si="311"/>
        <v>Usado</v>
      </c>
      <c r="L1088" s="34">
        <v>1</v>
      </c>
      <c r="M1088" s="34"/>
      <c r="N1088" s="34"/>
      <c r="O1088" s="34" t="str">
        <f>+O1085</f>
        <v>DORMITORIO DE ENFERMERA Nuevo</v>
      </c>
      <c r="P1088" s="34"/>
      <c r="W1088" s="196"/>
      <c r="X1088" s="111"/>
      <c r="Y1088"/>
      <c r="Z1088"/>
      <c r="AA1088"/>
      <c r="AB1088"/>
      <c r="AC1088" s="66"/>
    </row>
    <row r="1089" spans="2:29" s="35" customFormat="1">
      <c r="B1089" s="38"/>
      <c r="C1089" s="36"/>
      <c r="D1089" s="212" t="s">
        <v>4409</v>
      </c>
      <c r="E1089" s="34" t="s">
        <v>5020</v>
      </c>
      <c r="F1089" s="34"/>
      <c r="G1089" s="34"/>
      <c r="H1089" s="34"/>
      <c r="I1089" s="34"/>
      <c r="J1089" s="34"/>
      <c r="K1089" s="34" t="str">
        <f t="shared" si="311"/>
        <v>Usado</v>
      </c>
      <c r="L1089" s="34">
        <v>1</v>
      </c>
      <c r="M1089" s="34"/>
      <c r="N1089" s="34"/>
      <c r="O1089" s="34" t="str">
        <f>+O1086</f>
        <v>DORMITORIO DE ENFERMERA Nuevo</v>
      </c>
      <c r="P1089" s="34"/>
      <c r="W1089" s="196"/>
      <c r="X1089" s="111"/>
      <c r="Y1089"/>
      <c r="Z1089"/>
      <c r="AA1089"/>
      <c r="AB1089"/>
      <c r="AC1089" s="66"/>
    </row>
    <row r="1090" spans="2:29" s="35" customFormat="1">
      <c r="B1090" s="38"/>
      <c r="C1090" s="36"/>
      <c r="D1090" s="212" t="s">
        <v>4410</v>
      </c>
      <c r="E1090" s="34" t="s">
        <v>1245</v>
      </c>
      <c r="F1090" s="34"/>
      <c r="G1090" s="34"/>
      <c r="H1090" s="34"/>
      <c r="I1090" s="34"/>
      <c r="J1090" s="34" t="s">
        <v>1206</v>
      </c>
      <c r="K1090" s="34" t="str">
        <f t="shared" si="311"/>
        <v>Usado</v>
      </c>
      <c r="L1090" s="34">
        <v>1</v>
      </c>
      <c r="M1090" s="34"/>
      <c r="N1090" s="34"/>
      <c r="O1090" s="34" t="s">
        <v>5021</v>
      </c>
      <c r="P1090" s="34"/>
      <c r="W1090" s="196">
        <v>1000</v>
      </c>
      <c r="X1090" s="197">
        <f t="shared" ref="X1090:X1096" si="312">+L1090*W1090</f>
        <v>1000</v>
      </c>
      <c r="Y1090"/>
      <c r="Z1090"/>
      <c r="AA1090"/>
      <c r="AB1090"/>
      <c r="AC1090" s="66"/>
    </row>
    <row r="1091" spans="2:29" s="35" customFormat="1">
      <c r="B1091" s="38"/>
      <c r="C1091" s="36"/>
      <c r="D1091" s="212" t="s">
        <v>4411</v>
      </c>
      <c r="E1091" s="34" t="s">
        <v>1246</v>
      </c>
      <c r="F1091" s="34"/>
      <c r="G1091" s="34"/>
      <c r="H1091" s="34"/>
      <c r="I1091" s="34"/>
      <c r="J1091" s="34" t="str">
        <f>+J1098</f>
        <v>Negro</v>
      </c>
      <c r="K1091" s="34" t="str">
        <f t="shared" si="311"/>
        <v>Usado</v>
      </c>
      <c r="L1091" s="34">
        <v>1</v>
      </c>
      <c r="M1091" s="34"/>
      <c r="N1091" s="34"/>
      <c r="O1091" s="34" t="s">
        <v>5021</v>
      </c>
      <c r="P1091" s="34"/>
      <c r="W1091" s="196">
        <v>5000</v>
      </c>
      <c r="X1091" s="197">
        <f t="shared" si="312"/>
        <v>5000</v>
      </c>
      <c r="Y1091"/>
      <c r="Z1091"/>
      <c r="AA1091"/>
      <c r="AB1091"/>
      <c r="AC1091" s="66"/>
    </row>
    <row r="1092" spans="2:29" s="35" customFormat="1">
      <c r="B1092" s="38"/>
      <c r="C1092" s="36"/>
      <c r="D1092" s="212" t="s">
        <v>4412</v>
      </c>
      <c r="E1092" s="34" t="s">
        <v>1247</v>
      </c>
      <c r="F1092" s="34"/>
      <c r="G1092" s="34"/>
      <c r="H1092" s="34"/>
      <c r="I1092" s="34"/>
      <c r="J1092" s="34" t="s">
        <v>388</v>
      </c>
      <c r="K1092" s="34" t="str">
        <f t="shared" si="311"/>
        <v>Usado</v>
      </c>
      <c r="L1092" s="34">
        <v>1</v>
      </c>
      <c r="M1092" s="34"/>
      <c r="N1092" s="34"/>
      <c r="O1092" s="34" t="s">
        <v>5021</v>
      </c>
      <c r="P1092" s="34"/>
      <c r="W1092" s="196">
        <v>4500</v>
      </c>
      <c r="X1092" s="197">
        <f t="shared" si="312"/>
        <v>4500</v>
      </c>
      <c r="Y1092"/>
      <c r="Z1092"/>
      <c r="AA1092"/>
      <c r="AB1092"/>
      <c r="AC1092" s="66"/>
    </row>
    <row r="1093" spans="2:29" s="35" customFormat="1">
      <c r="B1093" s="38"/>
      <c r="C1093" s="36"/>
      <c r="D1093" s="212" t="s">
        <v>4413</v>
      </c>
      <c r="E1093" s="34" t="s">
        <v>5025</v>
      </c>
      <c r="F1093" s="34" t="s">
        <v>5026</v>
      </c>
      <c r="G1093" s="34"/>
      <c r="H1093" s="34"/>
      <c r="I1093" s="34"/>
      <c r="J1093" s="34" t="s">
        <v>937</v>
      </c>
      <c r="K1093" s="34" t="str">
        <f t="shared" si="311"/>
        <v>Usado</v>
      </c>
      <c r="L1093" s="34">
        <v>1</v>
      </c>
      <c r="M1093" s="34"/>
      <c r="N1093" s="34"/>
      <c r="O1093" s="34" t="s">
        <v>5021</v>
      </c>
      <c r="P1093" s="34"/>
      <c r="W1093" s="196">
        <v>3000</v>
      </c>
      <c r="X1093" s="197">
        <f t="shared" si="312"/>
        <v>3000</v>
      </c>
      <c r="Y1093"/>
      <c r="Z1093"/>
      <c r="AA1093"/>
      <c r="AB1093"/>
      <c r="AC1093" s="66"/>
    </row>
    <row r="1094" spans="2:29" s="35" customFormat="1">
      <c r="B1094" s="38"/>
      <c r="C1094" s="36"/>
      <c r="D1094" s="212" t="s">
        <v>4414</v>
      </c>
      <c r="E1094" s="34" t="s">
        <v>5023</v>
      </c>
      <c r="F1094" s="34" t="s">
        <v>5024</v>
      </c>
      <c r="G1094" s="34"/>
      <c r="H1094" s="34"/>
      <c r="I1094" s="34"/>
      <c r="J1094" s="34" t="s">
        <v>388</v>
      </c>
      <c r="K1094" s="34" t="str">
        <f t="shared" si="311"/>
        <v>Usado</v>
      </c>
      <c r="L1094" s="34">
        <v>1</v>
      </c>
      <c r="M1094" s="34"/>
      <c r="N1094" s="34"/>
      <c r="O1094" s="34" t="s">
        <v>5021</v>
      </c>
      <c r="P1094" s="34"/>
      <c r="W1094" s="196">
        <v>3500</v>
      </c>
      <c r="X1094" s="197">
        <f t="shared" si="312"/>
        <v>3500</v>
      </c>
      <c r="Y1094"/>
      <c r="Z1094"/>
      <c r="AA1094"/>
      <c r="AB1094"/>
      <c r="AC1094" s="66"/>
    </row>
    <row r="1095" spans="2:29" s="35" customFormat="1">
      <c r="B1095" s="38"/>
      <c r="C1095" s="36"/>
      <c r="D1095" s="212" t="s">
        <v>4415</v>
      </c>
      <c r="E1095" s="34" t="s">
        <v>917</v>
      </c>
      <c r="F1095" s="34" t="s">
        <v>5022</v>
      </c>
      <c r="G1095" s="34"/>
      <c r="H1095" s="34"/>
      <c r="I1095" s="34"/>
      <c r="J1095" s="34" t="str">
        <f>+J1094</f>
        <v>Blanco</v>
      </c>
      <c r="K1095" s="34" t="str">
        <f t="shared" si="311"/>
        <v>Usado</v>
      </c>
      <c r="L1095" s="34">
        <v>1</v>
      </c>
      <c r="M1095" s="34"/>
      <c r="N1095" s="34"/>
      <c r="O1095" s="34" t="s">
        <v>5021</v>
      </c>
      <c r="P1095" s="34"/>
      <c r="W1095" s="196">
        <v>30000</v>
      </c>
      <c r="X1095" s="197">
        <f t="shared" si="312"/>
        <v>30000</v>
      </c>
      <c r="Y1095"/>
      <c r="Z1095"/>
      <c r="AA1095"/>
      <c r="AB1095"/>
      <c r="AC1095" s="66"/>
    </row>
    <row r="1096" spans="2:29" s="35" customFormat="1">
      <c r="B1096" s="38"/>
      <c r="C1096" s="36"/>
      <c r="D1096" s="212" t="s">
        <v>4416</v>
      </c>
      <c r="E1096" s="34" t="s">
        <v>1251</v>
      </c>
      <c r="F1096" s="34"/>
      <c r="G1096" s="34"/>
      <c r="H1096" s="34"/>
      <c r="I1096" s="34"/>
      <c r="J1096" s="34" t="s">
        <v>402</v>
      </c>
      <c r="K1096" s="34" t="str">
        <f t="shared" si="311"/>
        <v>Usado</v>
      </c>
      <c r="L1096" s="34">
        <v>1</v>
      </c>
      <c r="M1096" s="34"/>
      <c r="N1096" s="34"/>
      <c r="O1096" s="34" t="s">
        <v>5021</v>
      </c>
      <c r="P1096" s="34"/>
      <c r="W1096" s="196">
        <f>300*60</f>
        <v>18000</v>
      </c>
      <c r="X1096" s="197">
        <f t="shared" si="312"/>
        <v>18000</v>
      </c>
      <c r="Y1096"/>
      <c r="Z1096"/>
      <c r="AA1096"/>
      <c r="AB1096"/>
      <c r="AC1096" s="66"/>
    </row>
    <row r="1097" spans="2:29" s="35" customFormat="1">
      <c r="B1097" s="38"/>
      <c r="C1097" s="36"/>
      <c r="D1097" s="212" t="s">
        <v>4417</v>
      </c>
      <c r="E1097" s="34" t="s">
        <v>1251</v>
      </c>
      <c r="F1097" s="34"/>
      <c r="G1097" s="34"/>
      <c r="H1097" s="34"/>
      <c r="I1097" s="34"/>
      <c r="J1097" s="34" t="s">
        <v>402</v>
      </c>
      <c r="K1097" s="34" t="str">
        <f t="shared" si="311"/>
        <v>Usado</v>
      </c>
      <c r="L1097" s="34">
        <v>1</v>
      </c>
      <c r="M1097" s="34"/>
      <c r="N1097" s="34"/>
      <c r="O1097" s="34" t="s">
        <v>5021</v>
      </c>
      <c r="P1097" s="34"/>
      <c r="W1097" s="196">
        <f t="shared" ref="W1097:W1099" si="313">300*60</f>
        <v>18000</v>
      </c>
      <c r="X1097" s="197">
        <f t="shared" ref="X1097:X1099" si="314">+L1097*W1097</f>
        <v>18000</v>
      </c>
      <c r="Y1097"/>
      <c r="Z1097"/>
      <c r="AA1097"/>
      <c r="AB1097"/>
      <c r="AC1097" s="66"/>
    </row>
    <row r="1098" spans="2:29" s="35" customFormat="1">
      <c r="B1098" s="38"/>
      <c r="C1098" s="36"/>
      <c r="D1098" s="212" t="s">
        <v>4418</v>
      </c>
      <c r="E1098" s="34" t="s">
        <v>1251</v>
      </c>
      <c r="F1098" s="34"/>
      <c r="G1098" s="34"/>
      <c r="H1098" s="34"/>
      <c r="I1098" s="34"/>
      <c r="J1098" s="34" t="s">
        <v>402</v>
      </c>
      <c r="K1098" s="34" t="str">
        <f t="shared" si="311"/>
        <v>Usado</v>
      </c>
      <c r="L1098" s="34">
        <v>1</v>
      </c>
      <c r="M1098" s="34"/>
      <c r="N1098" s="34"/>
      <c r="O1098" s="34" t="s">
        <v>5021</v>
      </c>
      <c r="P1098" s="34"/>
      <c r="W1098" s="196">
        <f t="shared" si="313"/>
        <v>18000</v>
      </c>
      <c r="X1098" s="197">
        <f t="shared" si="314"/>
        <v>18000</v>
      </c>
      <c r="Y1098"/>
      <c r="Z1098"/>
      <c r="AA1098"/>
      <c r="AB1098"/>
      <c r="AC1098" s="66"/>
    </row>
    <row r="1099" spans="2:29" s="35" customFormat="1">
      <c r="B1099" s="38"/>
      <c r="C1099" s="36"/>
      <c r="D1099" s="212" t="s">
        <v>4419</v>
      </c>
      <c r="E1099" s="34" t="s">
        <v>1251</v>
      </c>
      <c r="F1099" s="34"/>
      <c r="G1099" s="34"/>
      <c r="H1099" s="34"/>
      <c r="I1099" s="34"/>
      <c r="J1099" s="34" t="s">
        <v>402</v>
      </c>
      <c r="K1099" s="34" t="str">
        <f t="shared" si="311"/>
        <v>Usado</v>
      </c>
      <c r="L1099" s="34">
        <v>1</v>
      </c>
      <c r="M1099" s="34"/>
      <c r="N1099" s="34"/>
      <c r="O1099" s="34" t="s">
        <v>5021</v>
      </c>
      <c r="P1099" s="34"/>
      <c r="W1099" s="196">
        <f t="shared" si="313"/>
        <v>18000</v>
      </c>
      <c r="X1099" s="197">
        <f t="shared" si="314"/>
        <v>18000</v>
      </c>
      <c r="Y1099"/>
      <c r="Z1099"/>
      <c r="AA1099"/>
      <c r="AB1099"/>
      <c r="AC1099" s="66"/>
    </row>
    <row r="1100" spans="2:29" s="35" customFormat="1">
      <c r="B1100" s="38"/>
      <c r="C1100" s="36"/>
      <c r="D1100" s="212" t="s">
        <v>4420</v>
      </c>
      <c r="E1100" s="34" t="s">
        <v>5023</v>
      </c>
      <c r="F1100" s="34" t="str">
        <f>+F1095</f>
        <v>BLACK DECKER</v>
      </c>
      <c r="G1100" s="34"/>
      <c r="H1100" s="34"/>
      <c r="I1100" s="34"/>
      <c r="J1100" s="34" t="s">
        <v>388</v>
      </c>
      <c r="K1100" s="34" t="str">
        <f t="shared" si="311"/>
        <v>Usado</v>
      </c>
      <c r="L1100" s="34">
        <v>1</v>
      </c>
      <c r="M1100" s="34"/>
      <c r="N1100" s="34"/>
      <c r="O1100" s="34" t="s">
        <v>5027</v>
      </c>
      <c r="P1100" s="34"/>
      <c r="W1100" s="196"/>
      <c r="X1100" s="111"/>
      <c r="Y1100"/>
      <c r="Z1100"/>
      <c r="AA1100"/>
      <c r="AB1100"/>
      <c r="AC1100" s="66"/>
    </row>
    <row r="1101" spans="2:29" s="35" customFormat="1">
      <c r="B1101" s="38"/>
      <c r="C1101" s="36"/>
      <c r="D1101" s="212" t="s">
        <v>4421</v>
      </c>
      <c r="E1101" s="34" t="str">
        <f>+E1090</f>
        <v>Mesa Hinoxidable</v>
      </c>
      <c r="F1101" s="34"/>
      <c r="G1101" s="34"/>
      <c r="H1101" s="34"/>
      <c r="I1101" s="34"/>
      <c r="J1101" s="34" t="str">
        <f t="shared" ref="J1101" si="315">+J1100</f>
        <v>Blanco</v>
      </c>
      <c r="K1101" s="34" t="str">
        <f t="shared" si="311"/>
        <v>Usado</v>
      </c>
      <c r="L1101" s="34">
        <v>1</v>
      </c>
      <c r="M1101" s="34"/>
      <c r="N1101" s="34"/>
      <c r="O1101" s="34" t="str">
        <f>+O1100</f>
        <v>Descanso medico Especialista</v>
      </c>
      <c r="P1101" s="34"/>
      <c r="W1101" s="196"/>
      <c r="X1101" s="111"/>
      <c r="Y1101"/>
      <c r="Z1101"/>
      <c r="AA1101"/>
      <c r="AB1101"/>
      <c r="AC1101" s="66"/>
    </row>
    <row r="1102" spans="2:29" s="35" customFormat="1">
      <c r="B1102" s="38"/>
      <c r="C1102" s="36"/>
      <c r="D1102" s="212" t="s">
        <v>4422</v>
      </c>
      <c r="E1102" s="34" t="str">
        <f>+E1095</f>
        <v>NEVERA</v>
      </c>
      <c r="F1102" s="34" t="s">
        <v>5028</v>
      </c>
      <c r="G1102" s="34"/>
      <c r="H1102" s="34"/>
      <c r="I1102" s="34"/>
      <c r="J1102" s="34" t="s">
        <v>402</v>
      </c>
      <c r="K1102" s="34" t="str">
        <f t="shared" si="311"/>
        <v>Usado</v>
      </c>
      <c r="L1102" s="34">
        <v>1</v>
      </c>
      <c r="M1102" s="34"/>
      <c r="N1102" s="34"/>
      <c r="O1102" s="34" t="str">
        <f t="shared" ref="O1102:O1110" si="316">+O1101</f>
        <v>Descanso medico Especialista</v>
      </c>
      <c r="P1102" s="34"/>
      <c r="W1102" s="196"/>
      <c r="X1102" s="111"/>
      <c r="Y1102"/>
      <c r="Z1102"/>
      <c r="AA1102"/>
      <c r="AB1102"/>
      <c r="AC1102" s="66"/>
    </row>
    <row r="1103" spans="2:29" s="35" customFormat="1">
      <c r="B1103" s="38"/>
      <c r="C1103" s="36"/>
      <c r="D1103" s="212" t="s">
        <v>4423</v>
      </c>
      <c r="E1103" s="34" t="s">
        <v>5025</v>
      </c>
      <c r="F1103" s="34" t="s">
        <v>5026</v>
      </c>
      <c r="G1103" s="34"/>
      <c r="H1103" s="34"/>
      <c r="I1103" s="34"/>
      <c r="J1103" s="34" t="s">
        <v>402</v>
      </c>
      <c r="K1103" s="34" t="str">
        <f t="shared" si="311"/>
        <v>Usado</v>
      </c>
      <c r="L1103" s="34">
        <v>1</v>
      </c>
      <c r="M1103" s="34"/>
      <c r="N1103" s="34"/>
      <c r="O1103" s="34" t="str">
        <f t="shared" si="316"/>
        <v>Descanso medico Especialista</v>
      </c>
      <c r="P1103" s="34"/>
      <c r="W1103" s="196"/>
      <c r="X1103" s="111"/>
      <c r="Y1103"/>
      <c r="Z1103"/>
      <c r="AA1103"/>
      <c r="AB1103"/>
      <c r="AC1103" s="66"/>
    </row>
    <row r="1104" spans="2:29" s="35" customFormat="1">
      <c r="B1104" s="38"/>
      <c r="C1104" s="36"/>
      <c r="D1104" s="212" t="s">
        <v>4424</v>
      </c>
      <c r="E1104" s="34" t="s">
        <v>1709</v>
      </c>
      <c r="F1104" s="34"/>
      <c r="G1104" s="34"/>
      <c r="H1104" s="34"/>
      <c r="I1104" s="34"/>
      <c r="J1104" s="34" t="s">
        <v>402</v>
      </c>
      <c r="K1104" s="34" t="str">
        <f t="shared" si="311"/>
        <v>Usado</v>
      </c>
      <c r="L1104" s="34">
        <v>1</v>
      </c>
      <c r="M1104" s="34"/>
      <c r="N1104" s="34"/>
      <c r="O1104" s="34" t="str">
        <f t="shared" si="316"/>
        <v>Descanso medico Especialista</v>
      </c>
      <c r="P1104" s="34"/>
      <c r="W1104" s="196"/>
      <c r="X1104" s="111"/>
      <c r="Y1104"/>
      <c r="Z1104"/>
      <c r="AA1104"/>
      <c r="AB1104"/>
      <c r="AC1104" s="66"/>
    </row>
    <row r="1105" spans="2:29" s="35" customFormat="1">
      <c r="B1105" s="38"/>
      <c r="C1105" s="36"/>
      <c r="D1105" s="212" t="s">
        <v>4425</v>
      </c>
      <c r="E1105" s="34" t="s">
        <v>1251</v>
      </c>
      <c r="F1105" s="34"/>
      <c r="G1105" s="34"/>
      <c r="H1105" s="34"/>
      <c r="I1105" s="34"/>
      <c r="J1105" s="34" t="s">
        <v>402</v>
      </c>
      <c r="K1105" s="34" t="str">
        <f t="shared" si="311"/>
        <v>Usado</v>
      </c>
      <c r="L1105" s="34">
        <v>1</v>
      </c>
      <c r="M1105" s="34"/>
      <c r="N1105" s="34"/>
      <c r="O1105" s="34" t="str">
        <f t="shared" si="316"/>
        <v>Descanso medico Especialista</v>
      </c>
      <c r="P1105" s="34"/>
      <c r="W1105" s="196"/>
      <c r="X1105" s="111"/>
      <c r="Y1105"/>
      <c r="Z1105"/>
      <c r="AA1105"/>
      <c r="AB1105"/>
      <c r="AC1105" s="66"/>
    </row>
    <row r="1106" spans="2:29" s="35" customFormat="1">
      <c r="B1106" s="38"/>
      <c r="C1106" s="36"/>
      <c r="D1106" s="212" t="s">
        <v>4426</v>
      </c>
      <c r="E1106" s="34" t="s">
        <v>1251</v>
      </c>
      <c r="F1106" s="34"/>
      <c r="G1106" s="34"/>
      <c r="H1106" s="34"/>
      <c r="I1106" s="34"/>
      <c r="J1106" s="34" t="s">
        <v>388</v>
      </c>
      <c r="K1106" s="34" t="str">
        <f t="shared" si="311"/>
        <v>Usado</v>
      </c>
      <c r="L1106" s="34">
        <v>1</v>
      </c>
      <c r="M1106" s="34"/>
      <c r="N1106" s="34"/>
      <c r="O1106" s="34" t="str">
        <f t="shared" si="316"/>
        <v>Descanso medico Especialista</v>
      </c>
      <c r="P1106" s="34"/>
      <c r="W1106" s="196"/>
      <c r="X1106" s="111"/>
      <c r="Y1106"/>
      <c r="Z1106"/>
      <c r="AA1106"/>
      <c r="AB1106"/>
      <c r="AC1106" s="66"/>
    </row>
    <row r="1107" spans="2:29" s="35" customFormat="1">
      <c r="B1107" s="38"/>
      <c r="C1107" s="36"/>
      <c r="D1107" s="212" t="s">
        <v>4427</v>
      </c>
      <c r="E1107" s="34" t="s">
        <v>1246</v>
      </c>
      <c r="F1107" s="34"/>
      <c r="G1107" s="34"/>
      <c r="H1107" s="34"/>
      <c r="I1107" s="34"/>
      <c r="J1107" s="34" t="str">
        <f t="shared" ref="J1107" si="317">+J1106</f>
        <v>Blanco</v>
      </c>
      <c r="K1107" s="34" t="str">
        <f t="shared" si="311"/>
        <v>Usado</v>
      </c>
      <c r="L1107" s="34">
        <v>1</v>
      </c>
      <c r="M1107" s="34"/>
      <c r="N1107" s="34"/>
      <c r="O1107" s="34" t="str">
        <f t="shared" si="316"/>
        <v>Descanso medico Especialista</v>
      </c>
      <c r="P1107" s="34"/>
      <c r="W1107" s="196"/>
      <c r="X1107" s="111"/>
      <c r="Y1107"/>
      <c r="Z1107"/>
      <c r="AA1107"/>
      <c r="AB1107"/>
      <c r="AC1107" s="66"/>
    </row>
    <row r="1108" spans="2:29" s="35" customFormat="1">
      <c r="B1108" s="38"/>
      <c r="C1108" s="36"/>
      <c r="D1108" s="212" t="s">
        <v>4428</v>
      </c>
      <c r="E1108" s="34" t="s">
        <v>1247</v>
      </c>
      <c r="F1108" s="34"/>
      <c r="G1108" s="34"/>
      <c r="H1108" s="34"/>
      <c r="I1108" s="34"/>
      <c r="J1108" s="34" t="s">
        <v>402</v>
      </c>
      <c r="K1108" s="34" t="str">
        <f t="shared" si="311"/>
        <v>Usado</v>
      </c>
      <c r="L1108" s="34">
        <v>1</v>
      </c>
      <c r="M1108" s="34"/>
      <c r="N1108" s="34"/>
      <c r="O1108" s="34" t="str">
        <f t="shared" si="316"/>
        <v>Descanso medico Especialista</v>
      </c>
      <c r="P1108" s="34"/>
      <c r="W1108" s="196"/>
      <c r="X1108" s="111"/>
      <c r="Y1108"/>
      <c r="Z1108"/>
      <c r="AA1108"/>
      <c r="AB1108"/>
      <c r="AC1108" s="66"/>
    </row>
    <row r="1109" spans="2:29" s="35" customFormat="1">
      <c r="B1109" s="38"/>
      <c r="C1109" s="36"/>
      <c r="D1109" s="212" t="s">
        <v>4429</v>
      </c>
      <c r="E1109" s="34" t="s">
        <v>1249</v>
      </c>
      <c r="F1109" s="34"/>
      <c r="G1109" s="34"/>
      <c r="H1109" s="34"/>
      <c r="I1109" s="34"/>
      <c r="J1109" s="34" t="s">
        <v>402</v>
      </c>
      <c r="K1109" s="34" t="str">
        <f t="shared" si="311"/>
        <v>Usado</v>
      </c>
      <c r="L1109" s="34">
        <v>1</v>
      </c>
      <c r="M1109" s="34"/>
      <c r="N1109" s="34"/>
      <c r="O1109" s="34" t="str">
        <f t="shared" si="316"/>
        <v>Descanso medico Especialista</v>
      </c>
      <c r="P1109" s="34"/>
      <c r="W1109" s="196"/>
      <c r="X1109" s="111"/>
      <c r="Y1109"/>
      <c r="Z1109"/>
      <c r="AA1109"/>
      <c r="AB1109"/>
      <c r="AC1109" s="66"/>
    </row>
    <row r="1110" spans="2:29" s="35" customFormat="1">
      <c r="B1110" s="38"/>
      <c r="C1110" s="36"/>
      <c r="D1110" s="212" t="s">
        <v>4430</v>
      </c>
      <c r="E1110" s="34" t="s">
        <v>1251</v>
      </c>
      <c r="F1110" s="34"/>
      <c r="G1110" s="34"/>
      <c r="H1110" s="34"/>
      <c r="I1110" s="34"/>
      <c r="J1110" s="34" t="s">
        <v>388</v>
      </c>
      <c r="K1110" s="34" t="str">
        <f t="shared" si="311"/>
        <v>Usado</v>
      </c>
      <c r="L1110" s="34">
        <v>1</v>
      </c>
      <c r="M1110" s="34"/>
      <c r="N1110" s="34"/>
      <c r="O1110" s="34" t="str">
        <f t="shared" si="316"/>
        <v>Descanso medico Especialista</v>
      </c>
      <c r="P1110" s="34"/>
      <c r="W1110" s="196"/>
      <c r="X1110" s="111"/>
      <c r="Y1110"/>
      <c r="Z1110"/>
      <c r="AA1110"/>
      <c r="AB1110"/>
      <c r="AC1110" s="66"/>
    </row>
    <row r="1111" spans="2:29" s="35" customFormat="1">
      <c r="B1111" s="38"/>
      <c r="C1111" s="36"/>
      <c r="D1111" s="212" t="s">
        <v>4431</v>
      </c>
      <c r="E1111" s="34" t="s">
        <v>1251</v>
      </c>
      <c r="F1111" s="34"/>
      <c r="G1111" s="34"/>
      <c r="H1111" s="34"/>
      <c r="I1111" s="34"/>
      <c r="J1111" s="34" t="str">
        <f>+J1110</f>
        <v>Blanco</v>
      </c>
      <c r="K1111" s="34" t="str">
        <f t="shared" si="311"/>
        <v>Usado</v>
      </c>
      <c r="L1111" s="34">
        <f>+L1105</f>
        <v>1</v>
      </c>
      <c r="M1111" s="34"/>
      <c r="N1111" s="34"/>
      <c r="O1111" s="34" t="s">
        <v>5027</v>
      </c>
      <c r="P1111" s="34"/>
      <c r="W1111" s="196"/>
      <c r="X1111" s="111"/>
      <c r="Y1111"/>
      <c r="Z1111"/>
      <c r="AA1111"/>
      <c r="AB1111"/>
      <c r="AC1111" s="66"/>
    </row>
    <row r="1112" spans="2:29" s="35" customFormat="1">
      <c r="B1112" s="38"/>
      <c r="C1112" s="36"/>
      <c r="D1112" s="212" t="s">
        <v>4432</v>
      </c>
      <c r="E1112" s="34" t="s">
        <v>1251</v>
      </c>
      <c r="F1112" s="34"/>
      <c r="G1112" s="34"/>
      <c r="H1112" s="34"/>
      <c r="I1112" s="34"/>
      <c r="J1112" s="34" t="s">
        <v>402</v>
      </c>
      <c r="K1112" s="34" t="str">
        <f t="shared" si="311"/>
        <v>Usado</v>
      </c>
      <c r="L1112" s="34">
        <v>1</v>
      </c>
      <c r="M1112" s="34"/>
      <c r="N1112" s="34"/>
      <c r="O1112" s="34" t="s">
        <v>5029</v>
      </c>
      <c r="P1112" s="34"/>
      <c r="W1112" s="196"/>
      <c r="X1112" s="111"/>
      <c r="Y1112"/>
      <c r="Z1112"/>
      <c r="AA1112"/>
      <c r="AB1112"/>
      <c r="AC1112" s="66"/>
    </row>
    <row r="1113" spans="2:29" s="35" customFormat="1">
      <c r="B1113" s="38"/>
      <c r="C1113" s="36"/>
      <c r="D1113" s="212" t="s">
        <v>4433</v>
      </c>
      <c r="E1113" s="34" t="str">
        <f>+E1102</f>
        <v>NEVERA</v>
      </c>
      <c r="F1113" s="34"/>
      <c r="G1113" s="34"/>
      <c r="H1113" s="34"/>
      <c r="I1113" s="34"/>
      <c r="J1113" s="34" t="s">
        <v>402</v>
      </c>
      <c r="K1113" s="34" t="str">
        <f t="shared" si="311"/>
        <v>Usado</v>
      </c>
      <c r="L1113" s="34">
        <v>1</v>
      </c>
      <c r="M1113" s="34"/>
      <c r="N1113" s="34"/>
      <c r="O1113" s="34" t="s">
        <v>5029</v>
      </c>
      <c r="P1113" s="34"/>
      <c r="W1113" s="196"/>
      <c r="X1113" s="111"/>
      <c r="Y1113"/>
      <c r="Z1113"/>
      <c r="AA1113"/>
      <c r="AB1113"/>
      <c r="AC1113" s="66"/>
    </row>
    <row r="1114" spans="2:29" s="35" customFormat="1">
      <c r="B1114" s="38"/>
      <c r="C1114" s="36"/>
      <c r="D1114" s="212" t="s">
        <v>4434</v>
      </c>
      <c r="E1114" s="34" t="s">
        <v>1709</v>
      </c>
      <c r="F1114" s="34"/>
      <c r="G1114" s="34"/>
      <c r="H1114" s="34"/>
      <c r="I1114" s="34"/>
      <c r="J1114" s="34" t="s">
        <v>402</v>
      </c>
      <c r="K1114" s="34" t="str">
        <f t="shared" si="311"/>
        <v>Usado</v>
      </c>
      <c r="L1114" s="34">
        <v>1</v>
      </c>
      <c r="M1114" s="34"/>
      <c r="N1114" s="34"/>
      <c r="O1114" s="34" t="s">
        <v>5029</v>
      </c>
      <c r="P1114" s="34"/>
      <c r="W1114" s="196"/>
      <c r="X1114" s="111"/>
      <c r="Y1114"/>
      <c r="Z1114"/>
      <c r="AA1114"/>
      <c r="AB1114"/>
      <c r="AC1114" s="66"/>
    </row>
    <row r="1115" spans="2:29" s="35" customFormat="1">
      <c r="B1115" s="38"/>
      <c r="C1115" s="36"/>
      <c r="D1115" s="212" t="s">
        <v>4435</v>
      </c>
      <c r="E1115" s="34" t="s">
        <v>1709</v>
      </c>
      <c r="F1115" s="34"/>
      <c r="G1115" s="34"/>
      <c r="H1115" s="34"/>
      <c r="I1115" s="34"/>
      <c r="J1115" s="34" t="s">
        <v>402</v>
      </c>
      <c r="K1115" s="34" t="str">
        <f t="shared" si="311"/>
        <v>Usado</v>
      </c>
      <c r="L1115" s="34">
        <v>1</v>
      </c>
      <c r="M1115" s="34"/>
      <c r="N1115" s="34"/>
      <c r="O1115" s="34" t="s">
        <v>5029</v>
      </c>
      <c r="P1115" s="34"/>
      <c r="W1115" s="196"/>
      <c r="X1115" s="111"/>
      <c r="Y1115"/>
      <c r="Z1115"/>
      <c r="AA1115"/>
      <c r="AB1115"/>
      <c r="AC1115" s="66"/>
    </row>
    <row r="1116" spans="2:29" s="35" customFormat="1">
      <c r="B1116" s="38"/>
      <c r="C1116" s="36"/>
      <c r="D1116" s="212" t="s">
        <v>4436</v>
      </c>
      <c r="E1116" s="34" t="s">
        <v>482</v>
      </c>
      <c r="F1116" s="34"/>
      <c r="G1116" s="34" t="s">
        <v>484</v>
      </c>
      <c r="H1116" s="34" t="s">
        <v>483</v>
      </c>
      <c r="I1116" s="34"/>
      <c r="J1116" s="34" t="s">
        <v>388</v>
      </c>
      <c r="K1116" s="34" t="str">
        <f t="shared" si="311"/>
        <v>Usado</v>
      </c>
      <c r="L1116" s="34">
        <v>1</v>
      </c>
      <c r="O1116" s="34" t="s">
        <v>1804</v>
      </c>
      <c r="P1116" s="34"/>
      <c r="W1116" s="196">
        <f>+X1116</f>
        <v>9000</v>
      </c>
      <c r="X1116" s="197">
        <f>150*60</f>
        <v>9000</v>
      </c>
      <c r="Y1116"/>
      <c r="Z1116"/>
      <c r="AA1116"/>
      <c r="AB1116"/>
      <c r="AC1116" s="66"/>
    </row>
    <row r="1117" spans="2:29" s="35" customFormat="1">
      <c r="B1117" s="38"/>
      <c r="C1117" s="36"/>
      <c r="D1117" s="212" t="s">
        <v>4437</v>
      </c>
      <c r="E1117" s="34" t="s">
        <v>5058</v>
      </c>
      <c r="F1117" s="34"/>
      <c r="G1117" s="34" t="s">
        <v>5056</v>
      </c>
      <c r="H1117" s="34"/>
      <c r="I1117" s="34"/>
      <c r="J1117" s="34" t="str">
        <f t="shared" ref="J1117" si="318">+J1116</f>
        <v>Blanco</v>
      </c>
      <c r="K1117" s="34" t="str">
        <f t="shared" si="311"/>
        <v>Usado</v>
      </c>
      <c r="L1117" s="34">
        <v>1</v>
      </c>
      <c r="M1117" s="34"/>
      <c r="N1117" s="34"/>
      <c r="O1117" s="34" t="str">
        <f>+O1116</f>
        <v>TRIAJE RESPIRATORIO</v>
      </c>
      <c r="P1117" s="34"/>
      <c r="W1117" s="196">
        <v>15000</v>
      </c>
      <c r="X1117" s="111">
        <f>+L1117*W1117</f>
        <v>15000</v>
      </c>
      <c r="Y1117"/>
      <c r="Z1117"/>
      <c r="AA1117"/>
      <c r="AB1117"/>
      <c r="AC1117" s="66"/>
    </row>
    <row r="1118" spans="2:29" s="35" customFormat="1">
      <c r="B1118" s="38"/>
      <c r="C1118" s="36"/>
      <c r="D1118" s="212" t="s">
        <v>4438</v>
      </c>
      <c r="E1118" s="34" t="s">
        <v>1243</v>
      </c>
      <c r="F1118" s="34"/>
      <c r="G1118" s="34"/>
      <c r="H1118" s="34"/>
      <c r="I1118" s="34"/>
      <c r="J1118" s="34" t="s">
        <v>402</v>
      </c>
      <c r="K1118" s="34" t="str">
        <f t="shared" si="311"/>
        <v>Usado</v>
      </c>
      <c r="L1118" s="34">
        <f>+L2449</f>
        <v>1</v>
      </c>
      <c r="M1118" s="34"/>
      <c r="N1118" s="34"/>
      <c r="O1118" s="34" t="str">
        <f t="shared" ref="O1118:O1129" si="319">+O1117</f>
        <v>TRIAJE RESPIRATORIO</v>
      </c>
      <c r="P1118" s="34"/>
      <c r="W1118" s="196">
        <v>3500</v>
      </c>
      <c r="X1118" s="111">
        <f>+L1118*W1118</f>
        <v>3500</v>
      </c>
      <c r="Y1118"/>
      <c r="Z1118"/>
      <c r="AA1118"/>
      <c r="AB1118"/>
      <c r="AC1118" s="66"/>
    </row>
    <row r="1119" spans="2:29" s="35" customFormat="1">
      <c r="B1119" s="38"/>
      <c r="C1119" s="36"/>
      <c r="D1119" s="212" t="s">
        <v>4439</v>
      </c>
      <c r="E1119" s="34" t="str">
        <f>+'4.1.1.4.01'!E594</f>
        <v>SPHYGNOMANOMETER ACCESORIES -Bolsa de Aire de Manometro</v>
      </c>
      <c r="F1119" s="34"/>
      <c r="G1119" s="34"/>
      <c r="H1119" s="34"/>
      <c r="I1119" s="34"/>
      <c r="J1119" s="34" t="s">
        <v>402</v>
      </c>
      <c r="K1119" s="34" t="str">
        <f t="shared" si="311"/>
        <v>Usado</v>
      </c>
      <c r="L1119" s="34">
        <f>+L2449</f>
        <v>1</v>
      </c>
      <c r="M1119" s="34"/>
      <c r="N1119" s="34"/>
      <c r="O1119" s="34" t="str">
        <f t="shared" si="319"/>
        <v>TRIAJE RESPIRATORIO</v>
      </c>
      <c r="P1119" s="34"/>
      <c r="W1119" s="196">
        <v>1500</v>
      </c>
      <c r="X1119" s="111">
        <f>+L1119*W1119</f>
        <v>1500</v>
      </c>
      <c r="Y1119"/>
      <c r="Z1119"/>
      <c r="AA1119"/>
      <c r="AB1119"/>
      <c r="AC1119" s="66"/>
    </row>
    <row r="1120" spans="2:29" s="35" customFormat="1">
      <c r="B1120" s="38"/>
      <c r="C1120" s="36"/>
      <c r="D1120" s="212" t="s">
        <v>4440</v>
      </c>
      <c r="E1120" s="34" t="str">
        <f>+E2447</f>
        <v>Silla para escritorio</v>
      </c>
      <c r="F1120" s="34"/>
      <c r="G1120" s="34"/>
      <c r="H1120" s="34"/>
      <c r="I1120" s="34"/>
      <c r="J1120" s="34" t="s">
        <v>402</v>
      </c>
      <c r="K1120" s="34" t="str">
        <f t="shared" si="311"/>
        <v>Usado</v>
      </c>
      <c r="L1120" s="34">
        <v>1</v>
      </c>
      <c r="M1120" s="34"/>
      <c r="N1120" s="34"/>
      <c r="O1120" s="34" t="str">
        <f t="shared" si="319"/>
        <v>TRIAJE RESPIRATORIO</v>
      </c>
      <c r="P1120" s="34"/>
      <c r="W1120" s="196">
        <v>2000</v>
      </c>
      <c r="X1120" s="111">
        <f>+L1120*W1120</f>
        <v>2000</v>
      </c>
      <c r="Y1120"/>
      <c r="Z1120"/>
      <c r="AA1120"/>
      <c r="AB1120"/>
      <c r="AC1120" s="66"/>
    </row>
    <row r="1121" spans="2:29" s="35" customFormat="1">
      <c r="B1121" s="38"/>
      <c r="C1121" s="36"/>
      <c r="D1121" s="212" t="s">
        <v>4441</v>
      </c>
      <c r="E1121" s="34" t="s">
        <v>1306</v>
      </c>
      <c r="F1121" s="34"/>
      <c r="G1121" s="34"/>
      <c r="H1121" s="34"/>
      <c r="I1121" s="34"/>
      <c r="J1121" s="34" t="s">
        <v>402</v>
      </c>
      <c r="K1121" s="34" t="str">
        <f t="shared" si="311"/>
        <v>Usado</v>
      </c>
      <c r="L1121" s="34">
        <v>1</v>
      </c>
      <c r="M1121" s="34"/>
      <c r="N1121" s="34"/>
      <c r="O1121" s="34" t="str">
        <f t="shared" si="319"/>
        <v>TRIAJE RESPIRATORIO</v>
      </c>
      <c r="P1121" s="34"/>
      <c r="W1121" s="196">
        <v>2001</v>
      </c>
      <c r="X1121" s="111">
        <f>+L1121*W1121</f>
        <v>2001</v>
      </c>
      <c r="Y1121"/>
      <c r="Z1121"/>
      <c r="AA1121"/>
      <c r="AB1121"/>
      <c r="AC1121" s="66"/>
    </row>
    <row r="1122" spans="2:29" s="35" customFormat="1">
      <c r="B1122" s="38"/>
      <c r="C1122" s="36"/>
      <c r="D1122" s="212" t="s">
        <v>4442</v>
      </c>
      <c r="E1122" s="34" t="str">
        <f>+E541</f>
        <v xml:space="preserve">NEGATOSCOPIO </v>
      </c>
      <c r="F1122" s="34"/>
      <c r="G1122" s="34"/>
      <c r="H1122" s="34"/>
      <c r="I1122" s="34"/>
      <c r="J1122" s="34" t="str">
        <f>+J1118</f>
        <v>Negro</v>
      </c>
      <c r="K1122" s="34" t="str">
        <f t="shared" si="311"/>
        <v>Usado</v>
      </c>
      <c r="L1122" s="34">
        <v>1</v>
      </c>
      <c r="M1122" s="34"/>
      <c r="N1122" s="34"/>
      <c r="O1122" s="34" t="str">
        <f t="shared" si="319"/>
        <v>TRIAJE RESPIRATORIO</v>
      </c>
      <c r="P1122" s="34"/>
      <c r="W1122" s="196">
        <v>2700</v>
      </c>
      <c r="X1122" s="111">
        <f t="shared" ref="X1122:X1129" si="320">+L1121*W1122</f>
        <v>2700</v>
      </c>
      <c r="Y1122"/>
      <c r="Z1122"/>
      <c r="AA1122"/>
      <c r="AB1122"/>
      <c r="AC1122" s="66"/>
    </row>
    <row r="1123" spans="2:29" s="35" customFormat="1">
      <c r="B1123" s="38"/>
      <c r="C1123" s="36"/>
      <c r="D1123" s="212" t="s">
        <v>4443</v>
      </c>
      <c r="E1123" s="34" t="str">
        <f>+E2452</f>
        <v>ZAFACON PEQUEñO</v>
      </c>
      <c r="F1123" s="34"/>
      <c r="G1123" s="34"/>
      <c r="H1123" s="34"/>
      <c r="I1123" s="34"/>
      <c r="J1123" s="34" t="s">
        <v>1206</v>
      </c>
      <c r="K1123" s="34" t="str">
        <f t="shared" si="311"/>
        <v>Usado</v>
      </c>
      <c r="L1123" s="34">
        <v>1</v>
      </c>
      <c r="M1123" s="34"/>
      <c r="N1123" s="34"/>
      <c r="O1123" s="34" t="str">
        <f t="shared" si="319"/>
        <v>TRIAJE RESPIRATORIO</v>
      </c>
      <c r="P1123" s="34"/>
      <c r="W1123" s="196">
        <v>50000</v>
      </c>
      <c r="X1123" s="111">
        <f t="shared" si="320"/>
        <v>50000</v>
      </c>
      <c r="Y1123"/>
      <c r="Z1123"/>
      <c r="AA1123"/>
      <c r="AB1123"/>
      <c r="AC1123" s="66"/>
    </row>
    <row r="1124" spans="2:29" s="35" customFormat="1">
      <c r="B1124" s="38"/>
      <c r="C1124" s="36"/>
      <c r="D1124" s="212" t="s">
        <v>4444</v>
      </c>
      <c r="E1124" s="34" t="s">
        <v>1308</v>
      </c>
      <c r="F1124" s="34"/>
      <c r="G1124" s="34"/>
      <c r="H1124" s="34"/>
      <c r="I1124" s="34"/>
      <c r="J1124" s="34" t="s">
        <v>1295</v>
      </c>
      <c r="K1124" s="34" t="str">
        <f t="shared" si="311"/>
        <v>Usado</v>
      </c>
      <c r="L1124" s="34">
        <v>1</v>
      </c>
      <c r="M1124" s="34"/>
      <c r="N1124" s="34"/>
      <c r="O1124" s="34" t="str">
        <f t="shared" si="319"/>
        <v>TRIAJE RESPIRATORIO</v>
      </c>
      <c r="P1124" s="34"/>
      <c r="W1124" s="196">
        <v>6200</v>
      </c>
      <c r="X1124" s="111">
        <f t="shared" si="320"/>
        <v>6200</v>
      </c>
      <c r="Y1124"/>
      <c r="Z1124"/>
      <c r="AA1124"/>
      <c r="AB1124"/>
      <c r="AC1124" s="66"/>
    </row>
    <row r="1125" spans="2:29" s="35" customFormat="1">
      <c r="B1125" s="38"/>
      <c r="C1125" s="36"/>
      <c r="D1125" s="212" t="s">
        <v>4445</v>
      </c>
      <c r="E1125" s="34" t="s">
        <v>1307</v>
      </c>
      <c r="F1125" s="34"/>
      <c r="G1125" s="34"/>
      <c r="H1125" s="34"/>
      <c r="I1125" s="34"/>
      <c r="J1125" s="34" t="s">
        <v>388</v>
      </c>
      <c r="K1125" s="34" t="str">
        <f t="shared" si="311"/>
        <v>Usado</v>
      </c>
      <c r="L1125" s="34">
        <v>1</v>
      </c>
      <c r="M1125" s="34"/>
      <c r="N1125" s="34"/>
      <c r="O1125" s="34" t="str">
        <f t="shared" si="319"/>
        <v>TRIAJE RESPIRATORIO</v>
      </c>
      <c r="P1125" s="34"/>
      <c r="W1125" s="196">
        <v>1000</v>
      </c>
      <c r="X1125" s="111">
        <f t="shared" si="320"/>
        <v>1000</v>
      </c>
      <c r="Y1125"/>
      <c r="Z1125"/>
      <c r="AA1125"/>
      <c r="AB1125"/>
      <c r="AC1125" s="66"/>
    </row>
    <row r="1126" spans="2:29" s="35" customFormat="1">
      <c r="B1126" s="38"/>
      <c r="C1126" s="36"/>
      <c r="D1126" s="212" t="s">
        <v>4446</v>
      </c>
      <c r="E1126" s="34" t="s">
        <v>1309</v>
      </c>
      <c r="F1126" s="34"/>
      <c r="G1126" s="34"/>
      <c r="H1126" s="34"/>
      <c r="I1126" s="34"/>
      <c r="J1126" s="34" t="s">
        <v>1310</v>
      </c>
      <c r="K1126" s="34" t="str">
        <f t="shared" si="311"/>
        <v>Usado</v>
      </c>
      <c r="L1126" s="34">
        <v>1</v>
      </c>
      <c r="M1126" s="34"/>
      <c r="N1126" s="34"/>
      <c r="O1126" s="34" t="str">
        <f t="shared" si="319"/>
        <v>TRIAJE RESPIRATORIO</v>
      </c>
      <c r="P1126" s="34"/>
      <c r="W1126" s="196">
        <v>3000</v>
      </c>
      <c r="X1126" s="111">
        <f t="shared" si="320"/>
        <v>3000</v>
      </c>
      <c r="Y1126"/>
      <c r="Z1126"/>
      <c r="AA1126"/>
      <c r="AB1126"/>
      <c r="AC1126" s="66"/>
    </row>
    <row r="1127" spans="2:29" s="35" customFormat="1">
      <c r="B1127" s="38"/>
      <c r="C1127" s="36"/>
      <c r="D1127" s="212" t="s">
        <v>4447</v>
      </c>
      <c r="E1127" s="34" t="str">
        <f>+E1070</f>
        <v>OSTOCOPIO</v>
      </c>
      <c r="J1127" s="34" t="str">
        <f>+J1125</f>
        <v>Blanco</v>
      </c>
      <c r="K1127" s="34" t="str">
        <f t="shared" si="311"/>
        <v>Usado</v>
      </c>
      <c r="L1127" s="34">
        <v>1</v>
      </c>
      <c r="O1127" s="34" t="str">
        <f t="shared" si="319"/>
        <v>TRIAJE RESPIRATORIO</v>
      </c>
      <c r="P1127" s="34"/>
      <c r="W1127" s="196">
        <v>1500</v>
      </c>
      <c r="X1127" s="111">
        <f t="shared" si="320"/>
        <v>1500</v>
      </c>
      <c r="Y1127"/>
      <c r="Z1127"/>
      <c r="AA1127"/>
      <c r="AB1127"/>
      <c r="AC1127" s="66"/>
    </row>
    <row r="1128" spans="2:29" s="35" customFormat="1">
      <c r="B1128" s="38"/>
      <c r="C1128" s="36"/>
      <c r="D1128" s="212" t="s">
        <v>4448</v>
      </c>
      <c r="E1128" s="34" t="str">
        <f>+E1120</f>
        <v>Silla para escritorio</v>
      </c>
      <c r="F1128" s="34"/>
      <c r="G1128" s="34"/>
      <c r="H1128" s="34"/>
      <c r="I1128" s="34"/>
      <c r="J1128" s="34" t="str">
        <f>+J1125</f>
        <v>Blanco</v>
      </c>
      <c r="K1128" s="34" t="str">
        <f t="shared" si="311"/>
        <v>Usado</v>
      </c>
      <c r="L1128" s="34">
        <v>1</v>
      </c>
      <c r="M1128" s="34"/>
      <c r="N1128" s="34"/>
      <c r="O1128" s="34" t="str">
        <f t="shared" si="319"/>
        <v>TRIAJE RESPIRATORIO</v>
      </c>
      <c r="P1128" s="34"/>
      <c r="W1128" s="196">
        <v>3000</v>
      </c>
      <c r="X1128" s="111">
        <f t="shared" si="320"/>
        <v>3000</v>
      </c>
      <c r="Y1128"/>
      <c r="Z1128"/>
      <c r="AA1128"/>
      <c r="AB1128"/>
      <c r="AC1128" s="66"/>
    </row>
    <row r="1129" spans="2:29" s="35" customFormat="1">
      <c r="B1129" s="38"/>
      <c r="C1129" s="36"/>
      <c r="D1129" s="212" t="s">
        <v>4449</v>
      </c>
      <c r="E1129" s="34" t="s">
        <v>5057</v>
      </c>
      <c r="F1129" s="34"/>
      <c r="G1129" s="34" t="str">
        <f>+G1117</f>
        <v>dell</v>
      </c>
      <c r="H1129" s="34"/>
      <c r="I1129" s="34"/>
      <c r="J1129" s="34" t="str">
        <f>+J1127</f>
        <v>Blanco</v>
      </c>
      <c r="K1129" s="34" t="str">
        <f t="shared" si="311"/>
        <v>Usado</v>
      </c>
      <c r="L1129" s="34">
        <v>1</v>
      </c>
      <c r="M1129" s="34"/>
      <c r="N1129" s="34"/>
      <c r="O1129" s="34" t="str">
        <f t="shared" si="319"/>
        <v>TRIAJE RESPIRATORIO</v>
      </c>
      <c r="P1129" s="34"/>
      <c r="W1129" s="196">
        <v>3000</v>
      </c>
      <c r="X1129" s="111">
        <f t="shared" si="320"/>
        <v>3000</v>
      </c>
      <c r="Y1129"/>
      <c r="Z1129"/>
      <c r="AA1129"/>
      <c r="AB1129"/>
      <c r="AC1129" s="66"/>
    </row>
    <row r="1130" spans="2:29" s="35" customFormat="1">
      <c r="B1130" s="38"/>
      <c r="C1130" s="36"/>
      <c r="D1130" s="212" t="s">
        <v>4450</v>
      </c>
      <c r="E1130" s="34" t="s">
        <v>1473</v>
      </c>
      <c r="F1130" s="34"/>
      <c r="G1130" s="34"/>
      <c r="H1130" s="34"/>
      <c r="I1130" s="34"/>
      <c r="J1130" s="34" t="s">
        <v>1150</v>
      </c>
      <c r="K1130" s="34" t="str">
        <f t="shared" si="311"/>
        <v>Usado</v>
      </c>
      <c r="L1130" s="34">
        <v>1</v>
      </c>
      <c r="M1130" s="34"/>
      <c r="N1130" s="34"/>
      <c r="O1130" s="34" t="s">
        <v>5059</v>
      </c>
      <c r="P1130" s="34"/>
      <c r="W1130" s="196"/>
      <c r="X1130" s="111"/>
      <c r="Y1130"/>
      <c r="Z1130"/>
      <c r="AA1130"/>
      <c r="AB1130"/>
      <c r="AC1130" s="66"/>
    </row>
    <row r="1131" spans="2:29" s="35" customFormat="1">
      <c r="B1131" s="38"/>
      <c r="C1131" s="36"/>
      <c r="D1131" s="212" t="s">
        <v>4451</v>
      </c>
      <c r="E1131" s="34" t="str">
        <f>+E1130</f>
        <v>CAMA</v>
      </c>
      <c r="F1131" s="34"/>
      <c r="G1131" s="34"/>
      <c r="H1131" s="34"/>
      <c r="I1131" s="34"/>
      <c r="J1131" s="34" t="str">
        <f>+J1130</f>
        <v>AZUL</v>
      </c>
      <c r="K1131" s="34" t="str">
        <f t="shared" si="311"/>
        <v>Usado</v>
      </c>
      <c r="L1131" s="34">
        <v>1</v>
      </c>
      <c r="M1131" s="34"/>
      <c r="N1131" s="34"/>
      <c r="O1131" s="34" t="str">
        <f>+O1130</f>
        <v>GINECOLOGIA OBSTETRICIA</v>
      </c>
      <c r="P1131" s="34"/>
      <c r="W1131" s="196"/>
      <c r="X1131" s="111"/>
      <c r="Y1131"/>
      <c r="Z1131"/>
      <c r="AA1131"/>
      <c r="AB1131"/>
      <c r="AC1131" s="66"/>
    </row>
    <row r="1132" spans="2:29" s="35" customFormat="1">
      <c r="B1132" s="38"/>
      <c r="C1132" s="36"/>
      <c r="D1132" s="212" t="s">
        <v>4452</v>
      </c>
      <c r="E1132" s="34" t="s">
        <v>5058</v>
      </c>
      <c r="F1132" s="34"/>
      <c r="G1132" s="34"/>
      <c r="H1132" s="34"/>
      <c r="I1132" s="34"/>
      <c r="J1132" s="34"/>
      <c r="K1132" s="34" t="str">
        <f t="shared" si="311"/>
        <v>Usado</v>
      </c>
      <c r="L1132" s="34">
        <v>1</v>
      </c>
      <c r="M1132" s="34"/>
      <c r="N1132" s="34"/>
      <c r="O1132" s="34" t="str">
        <f t="shared" ref="O1132:O1143" si="321">+O1131</f>
        <v>GINECOLOGIA OBSTETRICIA</v>
      </c>
      <c r="P1132" s="34"/>
      <c r="W1132" s="196"/>
      <c r="X1132" s="111"/>
      <c r="Y1132"/>
      <c r="Z1132"/>
      <c r="AA1132"/>
      <c r="AB1132"/>
      <c r="AC1132" s="66"/>
    </row>
    <row r="1133" spans="2:29" s="35" customFormat="1">
      <c r="B1133" s="38"/>
      <c r="C1133" s="36"/>
      <c r="D1133" s="212" t="s">
        <v>4453</v>
      </c>
      <c r="E1133" s="34" t="str">
        <f>+E1132</f>
        <v>monitor</v>
      </c>
      <c r="F1133" s="34"/>
      <c r="G1133" s="34"/>
      <c r="H1133" s="34"/>
      <c r="I1133" s="34"/>
      <c r="J1133" s="34"/>
      <c r="K1133" s="34" t="str">
        <f t="shared" si="311"/>
        <v>Usado</v>
      </c>
      <c r="L1133" s="34">
        <v>1</v>
      </c>
      <c r="M1133" s="34"/>
      <c r="N1133" s="34"/>
      <c r="O1133" s="34" t="str">
        <f t="shared" si="321"/>
        <v>GINECOLOGIA OBSTETRICIA</v>
      </c>
      <c r="P1133" s="34"/>
      <c r="W1133" s="196"/>
      <c r="X1133" s="111"/>
      <c r="Y1133"/>
      <c r="Z1133"/>
      <c r="AA1133"/>
      <c r="AB1133"/>
      <c r="AC1133" s="66"/>
    </row>
    <row r="1134" spans="2:29" s="35" customFormat="1">
      <c r="B1134" s="38"/>
      <c r="C1134" s="36"/>
      <c r="D1134" s="212" t="s">
        <v>4454</v>
      </c>
      <c r="E1134" s="34" t="s">
        <v>660</v>
      </c>
      <c r="F1134" s="34"/>
      <c r="G1134" s="34"/>
      <c r="H1134" s="34"/>
      <c r="I1134" s="34"/>
      <c r="J1134" s="34"/>
      <c r="K1134" s="34" t="str">
        <f t="shared" si="311"/>
        <v>Usado</v>
      </c>
      <c r="L1134" s="34">
        <v>1</v>
      </c>
      <c r="M1134" s="34"/>
      <c r="N1134" s="34"/>
      <c r="O1134" s="34" t="str">
        <f t="shared" si="321"/>
        <v>GINECOLOGIA OBSTETRICIA</v>
      </c>
      <c r="P1134" s="34"/>
      <c r="W1134" s="196"/>
      <c r="X1134" s="111"/>
      <c r="Y1134"/>
      <c r="Z1134"/>
      <c r="AA1134"/>
      <c r="AB1134"/>
      <c r="AC1134" s="66"/>
    </row>
    <row r="1135" spans="2:29" s="35" customFormat="1">
      <c r="B1135" s="38"/>
      <c r="C1135" s="36"/>
      <c r="D1135" s="212" t="s">
        <v>4455</v>
      </c>
      <c r="E1135" s="34" t="s">
        <v>660</v>
      </c>
      <c r="F1135" s="34"/>
      <c r="G1135" s="34"/>
      <c r="H1135" s="34"/>
      <c r="I1135" s="34"/>
      <c r="J1135" s="34"/>
      <c r="K1135" s="34" t="str">
        <f t="shared" si="311"/>
        <v>Usado</v>
      </c>
      <c r="L1135" s="34">
        <v>1</v>
      </c>
      <c r="M1135" s="34"/>
      <c r="N1135" s="34"/>
      <c r="O1135" s="34" t="str">
        <f t="shared" si="321"/>
        <v>GINECOLOGIA OBSTETRICIA</v>
      </c>
      <c r="P1135" s="34"/>
      <c r="W1135" s="196"/>
      <c r="X1135" s="111"/>
      <c r="Y1135"/>
      <c r="Z1135"/>
      <c r="AA1135"/>
      <c r="AB1135"/>
      <c r="AC1135" s="66"/>
    </row>
    <row r="1136" spans="2:29" s="35" customFormat="1">
      <c r="B1136" s="38"/>
      <c r="C1136" s="36"/>
      <c r="D1136" s="212" t="s">
        <v>4456</v>
      </c>
      <c r="E1136" s="34" t="s">
        <v>4846</v>
      </c>
      <c r="F1136" s="34"/>
      <c r="G1136" s="34"/>
      <c r="H1136" s="34"/>
      <c r="I1136" s="34"/>
      <c r="J1136" s="34"/>
      <c r="K1136" s="34" t="str">
        <f t="shared" si="311"/>
        <v>Usado</v>
      </c>
      <c r="L1136" s="34">
        <v>1</v>
      </c>
      <c r="M1136" s="34"/>
      <c r="N1136" s="34"/>
      <c r="O1136" s="34" t="str">
        <f t="shared" si="321"/>
        <v>GINECOLOGIA OBSTETRICIA</v>
      </c>
      <c r="P1136" s="34"/>
      <c r="W1136" s="196"/>
      <c r="X1136" s="111"/>
      <c r="Y1136"/>
      <c r="Z1136"/>
      <c r="AA1136"/>
      <c r="AB1136"/>
      <c r="AC1136" s="66"/>
    </row>
    <row r="1137" spans="2:29" s="35" customFormat="1">
      <c r="B1137" s="38"/>
      <c r="C1137" s="36"/>
      <c r="D1137" s="212" t="s">
        <v>4457</v>
      </c>
      <c r="E1137" s="34" t="s">
        <v>1290</v>
      </c>
      <c r="F1137" s="34"/>
      <c r="G1137" s="34"/>
      <c r="H1137" s="34"/>
      <c r="I1137" s="34"/>
      <c r="J1137" s="34"/>
      <c r="K1137" s="34" t="str">
        <f t="shared" si="311"/>
        <v>Usado</v>
      </c>
      <c r="L1137" s="34">
        <v>1</v>
      </c>
      <c r="M1137" s="34"/>
      <c r="N1137" s="34"/>
      <c r="O1137" s="34" t="str">
        <f t="shared" si="321"/>
        <v>GINECOLOGIA OBSTETRICIA</v>
      </c>
      <c r="P1137" s="34"/>
      <c r="W1137" s="196"/>
      <c r="X1137" s="111"/>
      <c r="Y1137"/>
      <c r="Z1137"/>
      <c r="AA1137"/>
      <c r="AB1137"/>
      <c r="AC1137" s="66"/>
    </row>
    <row r="1138" spans="2:29" s="35" customFormat="1">
      <c r="B1138" s="38"/>
      <c r="C1138" s="36"/>
      <c r="D1138" s="212" t="s">
        <v>4458</v>
      </c>
      <c r="E1138" s="34" t="s">
        <v>824</v>
      </c>
      <c r="F1138" s="34"/>
      <c r="G1138" s="34"/>
      <c r="H1138" s="34"/>
      <c r="I1138" s="34"/>
      <c r="J1138" s="34"/>
      <c r="K1138" s="34" t="str">
        <f t="shared" si="311"/>
        <v>Usado</v>
      </c>
      <c r="L1138" s="34">
        <v>1</v>
      </c>
      <c r="M1138" s="34"/>
      <c r="N1138" s="34"/>
      <c r="O1138" s="34" t="str">
        <f t="shared" si="321"/>
        <v>GINECOLOGIA OBSTETRICIA</v>
      </c>
      <c r="P1138" s="34"/>
      <c r="W1138" s="196"/>
      <c r="X1138" s="111"/>
      <c r="Y1138"/>
      <c r="Z1138"/>
      <c r="AA1138"/>
      <c r="AB1138"/>
      <c r="AC1138" s="66"/>
    </row>
    <row r="1139" spans="2:29" s="35" customFormat="1">
      <c r="B1139" s="38"/>
      <c r="C1139" s="36"/>
      <c r="D1139" s="212" t="s">
        <v>4459</v>
      </c>
      <c r="E1139" s="34" t="s">
        <v>824</v>
      </c>
      <c r="F1139" s="34"/>
      <c r="G1139" s="34"/>
      <c r="H1139" s="34"/>
      <c r="I1139" s="34"/>
      <c r="J1139" s="34"/>
      <c r="K1139" s="34" t="str">
        <f t="shared" si="311"/>
        <v>Usado</v>
      </c>
      <c r="L1139" s="34">
        <v>1</v>
      </c>
      <c r="M1139" s="34"/>
      <c r="N1139" s="34"/>
      <c r="O1139" s="34" t="str">
        <f t="shared" si="321"/>
        <v>GINECOLOGIA OBSTETRICIA</v>
      </c>
      <c r="P1139" s="34"/>
      <c r="W1139" s="196"/>
      <c r="X1139" s="111"/>
      <c r="Y1139"/>
      <c r="Z1139"/>
      <c r="AA1139"/>
      <c r="AB1139"/>
      <c r="AC1139" s="66"/>
    </row>
    <row r="1140" spans="2:29" s="35" customFormat="1">
      <c r="B1140" s="38"/>
      <c r="C1140" s="36"/>
      <c r="D1140" s="212" t="s">
        <v>4460</v>
      </c>
      <c r="E1140" s="34" t="s">
        <v>2050</v>
      </c>
      <c r="F1140" s="34"/>
      <c r="G1140" s="34"/>
      <c r="H1140" s="34"/>
      <c r="I1140" s="34"/>
      <c r="J1140" s="34"/>
      <c r="K1140" s="34" t="str">
        <f t="shared" si="311"/>
        <v>Usado</v>
      </c>
      <c r="L1140" s="34">
        <v>1</v>
      </c>
      <c r="M1140" s="34"/>
      <c r="N1140" s="34"/>
      <c r="O1140" s="34" t="str">
        <f t="shared" si="321"/>
        <v>GINECOLOGIA OBSTETRICIA</v>
      </c>
      <c r="P1140" s="34"/>
      <c r="W1140" s="196"/>
      <c r="X1140" s="111"/>
      <c r="Y1140"/>
      <c r="Z1140"/>
      <c r="AA1140"/>
      <c r="AB1140"/>
      <c r="AC1140" s="66"/>
    </row>
    <row r="1141" spans="2:29" s="35" customFormat="1">
      <c r="B1141" s="38"/>
      <c r="C1141" s="36"/>
      <c r="D1141" s="212" t="s">
        <v>4461</v>
      </c>
      <c r="E1141" s="34" t="s">
        <v>5060</v>
      </c>
      <c r="F1141" s="34"/>
      <c r="G1141" s="34"/>
      <c r="H1141" s="34"/>
      <c r="I1141" s="34"/>
      <c r="J1141" s="34"/>
      <c r="K1141" s="34" t="str">
        <f t="shared" si="311"/>
        <v>Usado</v>
      </c>
      <c r="L1141" s="34">
        <v>1</v>
      </c>
      <c r="M1141" s="34"/>
      <c r="N1141" s="34"/>
      <c r="O1141" s="34" t="str">
        <f t="shared" si="321"/>
        <v>GINECOLOGIA OBSTETRICIA</v>
      </c>
      <c r="P1141" s="34"/>
      <c r="W1141" s="196"/>
      <c r="X1141" s="111"/>
      <c r="Y1141"/>
      <c r="Z1141"/>
      <c r="AA1141"/>
      <c r="AB1141"/>
      <c r="AC1141" s="66"/>
    </row>
    <row r="1142" spans="2:29" s="35" customFormat="1">
      <c r="B1142" s="38"/>
      <c r="C1142" s="36"/>
      <c r="D1142" s="212" t="s">
        <v>4462</v>
      </c>
      <c r="E1142" s="34" t="s">
        <v>5060</v>
      </c>
      <c r="F1142" s="34"/>
      <c r="G1142" s="34"/>
      <c r="H1142" s="34"/>
      <c r="I1142" s="34"/>
      <c r="J1142" s="34"/>
      <c r="K1142" s="34" t="str">
        <f t="shared" si="311"/>
        <v>Usado</v>
      </c>
      <c r="L1142" s="34">
        <v>1</v>
      </c>
      <c r="M1142" s="34"/>
      <c r="N1142" s="34"/>
      <c r="O1142" s="34" t="str">
        <f t="shared" si="321"/>
        <v>GINECOLOGIA OBSTETRICIA</v>
      </c>
      <c r="P1142" s="34"/>
      <c r="W1142" s="196"/>
      <c r="X1142" s="111"/>
      <c r="Y1142"/>
      <c r="Z1142"/>
      <c r="AA1142"/>
      <c r="AB1142"/>
      <c r="AC1142" s="66"/>
    </row>
    <row r="1143" spans="2:29" s="35" customFormat="1">
      <c r="B1143" s="38"/>
      <c r="C1143" s="36"/>
      <c r="D1143" s="212" t="s">
        <v>4463</v>
      </c>
      <c r="E1143" s="34" t="s">
        <v>5060</v>
      </c>
      <c r="F1143" s="34"/>
      <c r="G1143" s="34"/>
      <c r="H1143" s="34"/>
      <c r="I1143" s="34"/>
      <c r="J1143" s="34"/>
      <c r="K1143" s="34" t="str">
        <f t="shared" si="311"/>
        <v>Usado</v>
      </c>
      <c r="L1143" s="34">
        <v>1</v>
      </c>
      <c r="M1143" s="34"/>
      <c r="N1143" s="34"/>
      <c r="O1143" s="34" t="str">
        <f t="shared" si="321"/>
        <v>GINECOLOGIA OBSTETRICIA</v>
      </c>
      <c r="P1143" s="34"/>
      <c r="W1143" s="196"/>
      <c r="X1143" s="111"/>
      <c r="Y1143"/>
      <c r="Z1143"/>
      <c r="AA1143"/>
      <c r="AB1143"/>
      <c r="AC1143" s="66"/>
    </row>
    <row r="1144" spans="2:29" s="35" customFormat="1">
      <c r="B1144" s="38"/>
      <c r="C1144" s="36"/>
      <c r="D1144" s="212" t="s">
        <v>4464</v>
      </c>
      <c r="E1144" s="34" t="s">
        <v>5062</v>
      </c>
      <c r="F1144" s="34"/>
      <c r="G1144" s="34"/>
      <c r="H1144" s="34"/>
      <c r="I1144" s="34"/>
      <c r="J1144" s="34"/>
      <c r="K1144" s="34" t="str">
        <f t="shared" si="311"/>
        <v>Usado</v>
      </c>
      <c r="L1144" s="34">
        <v>1</v>
      </c>
      <c r="M1144" s="34"/>
      <c r="N1144" s="34"/>
      <c r="O1144" s="34" t="s">
        <v>5061</v>
      </c>
      <c r="P1144" s="34"/>
      <c r="W1144" s="196"/>
      <c r="X1144" s="111"/>
      <c r="Y1144"/>
      <c r="Z1144"/>
      <c r="AA1144"/>
      <c r="AB1144"/>
      <c r="AC1144" s="66"/>
    </row>
    <row r="1145" spans="2:29" s="35" customFormat="1">
      <c r="B1145" s="38"/>
      <c r="C1145" s="36"/>
      <c r="D1145" s="212" t="s">
        <v>4465</v>
      </c>
      <c r="E1145" s="34" t="str">
        <f>+E1136</f>
        <v>VITRINA INOXIDABLE</v>
      </c>
      <c r="F1145" s="34"/>
      <c r="G1145" s="34"/>
      <c r="H1145" s="34"/>
      <c r="I1145" s="34"/>
      <c r="J1145" s="34"/>
      <c r="K1145" s="34" t="str">
        <f t="shared" si="311"/>
        <v>Usado</v>
      </c>
      <c r="L1145" s="34">
        <v>1</v>
      </c>
      <c r="M1145" s="34"/>
      <c r="N1145" s="34"/>
      <c r="O1145" s="34" t="s">
        <v>5061</v>
      </c>
      <c r="P1145" s="34"/>
      <c r="W1145" s="196"/>
      <c r="X1145" s="111"/>
      <c r="Y1145"/>
      <c r="Z1145"/>
      <c r="AA1145"/>
      <c r="AB1145"/>
      <c r="AC1145" s="66"/>
    </row>
    <row r="1146" spans="2:29" s="35" customFormat="1">
      <c r="B1146" s="38"/>
      <c r="C1146" s="36"/>
      <c r="D1146" s="212" t="s">
        <v>4466</v>
      </c>
      <c r="E1146" s="34" t="str">
        <f>+E1131</f>
        <v>CAMA</v>
      </c>
      <c r="F1146" s="34"/>
      <c r="G1146" s="34"/>
      <c r="H1146" s="34"/>
      <c r="I1146" s="34"/>
      <c r="J1146" s="34"/>
      <c r="K1146" s="34" t="str">
        <f t="shared" si="311"/>
        <v>Usado</v>
      </c>
      <c r="L1146" s="34">
        <v>1</v>
      </c>
      <c r="M1146" s="34"/>
      <c r="N1146" s="34"/>
      <c r="O1146" s="34" t="s">
        <v>5061</v>
      </c>
      <c r="P1146" s="34"/>
      <c r="W1146" s="196"/>
      <c r="X1146" s="111"/>
      <c r="Y1146"/>
      <c r="Z1146"/>
      <c r="AA1146"/>
      <c r="AB1146"/>
      <c r="AC1146" s="66"/>
    </row>
    <row r="1147" spans="2:29" s="35" customFormat="1">
      <c r="B1147" s="38"/>
      <c r="C1147" s="36"/>
      <c r="D1147" s="212" t="s">
        <v>4467</v>
      </c>
      <c r="E1147" s="34" t="s">
        <v>4153</v>
      </c>
      <c r="F1147" s="34" t="s">
        <v>1301</v>
      </c>
      <c r="G1147" s="34"/>
      <c r="H1147" s="34"/>
      <c r="I1147" s="34"/>
      <c r="J1147" s="34"/>
      <c r="K1147" s="34" t="str">
        <f t="shared" si="311"/>
        <v>Usado</v>
      </c>
      <c r="L1147" s="34">
        <v>1</v>
      </c>
      <c r="M1147" s="34"/>
      <c r="N1147" s="34"/>
      <c r="O1147" s="34" t="s">
        <v>5061</v>
      </c>
      <c r="P1147" s="34"/>
      <c r="W1147" s="196"/>
      <c r="X1147" s="111"/>
      <c r="Y1147"/>
      <c r="Z1147"/>
      <c r="AA1147"/>
      <c r="AB1147"/>
      <c r="AC1147" s="66"/>
    </row>
    <row r="1148" spans="2:29" s="35" customFormat="1">
      <c r="B1148" s="38"/>
      <c r="C1148" s="36"/>
      <c r="D1148" s="212" t="s">
        <v>4468</v>
      </c>
      <c r="E1148" s="34" t="str">
        <f>+E1134</f>
        <v>Pie de suero</v>
      </c>
      <c r="F1148" s="34"/>
      <c r="G1148" s="34"/>
      <c r="H1148" s="34"/>
      <c r="I1148" s="34"/>
      <c r="J1148" s="34"/>
      <c r="K1148" s="34" t="str">
        <f t="shared" si="311"/>
        <v>Usado</v>
      </c>
      <c r="L1148" s="34">
        <v>1</v>
      </c>
      <c r="M1148" s="34"/>
      <c r="N1148" s="34"/>
      <c r="O1148" s="34" t="s">
        <v>5061</v>
      </c>
      <c r="P1148" s="34"/>
      <c r="W1148" s="196"/>
      <c r="X1148" s="111"/>
      <c r="Y1148"/>
      <c r="Z1148"/>
      <c r="AA1148"/>
      <c r="AB1148"/>
      <c r="AC1148" s="66"/>
    </row>
    <row r="1149" spans="2:29" s="35" customFormat="1">
      <c r="B1149" s="38"/>
      <c r="C1149" s="36"/>
      <c r="D1149" s="212" t="s">
        <v>4469</v>
      </c>
      <c r="E1149" s="34" t="str">
        <f>+E1114</f>
        <v>Mesa azul Escritorio</v>
      </c>
      <c r="F1149" s="34"/>
      <c r="G1149" s="34"/>
      <c r="H1149" s="34"/>
      <c r="I1149" s="34"/>
      <c r="J1149" s="34"/>
      <c r="K1149" s="34" t="str">
        <f t="shared" ref="K1149:K1169" si="322">+K1146</f>
        <v>Usado</v>
      </c>
      <c r="L1149" s="34">
        <v>1</v>
      </c>
      <c r="M1149" s="34"/>
      <c r="N1149" s="34"/>
      <c r="O1149" s="34" t="s">
        <v>5061</v>
      </c>
      <c r="P1149" s="34"/>
      <c r="W1149" s="196"/>
      <c r="X1149" s="111"/>
      <c r="Y1149"/>
      <c r="Z1149"/>
      <c r="AA1149"/>
      <c r="AB1149"/>
      <c r="AC1149" s="66"/>
    </row>
    <row r="1150" spans="2:29" s="35" customFormat="1">
      <c r="B1150" s="38"/>
      <c r="C1150" s="36"/>
      <c r="D1150" s="212" t="s">
        <v>4470</v>
      </c>
      <c r="E1150" s="34" t="str">
        <f>+E1144</f>
        <v>BANCO DE 3 PERSONAS</v>
      </c>
      <c r="F1150" s="34"/>
      <c r="G1150" s="34"/>
      <c r="H1150" s="34"/>
      <c r="I1150" s="34"/>
      <c r="J1150" s="34"/>
      <c r="K1150" s="34" t="str">
        <f t="shared" si="322"/>
        <v>Usado</v>
      </c>
      <c r="L1150" s="34">
        <v>1</v>
      </c>
      <c r="M1150" s="34"/>
      <c r="N1150" s="34"/>
      <c r="O1150" s="34" t="s">
        <v>938</v>
      </c>
      <c r="P1150" s="34"/>
      <c r="W1150" s="196"/>
      <c r="X1150" s="111"/>
      <c r="Y1150"/>
      <c r="Z1150"/>
      <c r="AA1150"/>
      <c r="AB1150"/>
      <c r="AC1150" s="66"/>
    </row>
    <row r="1151" spans="2:29" s="35" customFormat="1">
      <c r="B1151" s="38"/>
      <c r="C1151" s="36"/>
      <c r="D1151" s="212" t="s">
        <v>4471</v>
      </c>
      <c r="E1151" s="34" t="str">
        <f>+E1144</f>
        <v>BANCO DE 3 PERSONAS</v>
      </c>
      <c r="F1151" s="34"/>
      <c r="G1151" s="34"/>
      <c r="H1151" s="34"/>
      <c r="I1151" s="34"/>
      <c r="J1151" s="34"/>
      <c r="K1151" s="34" t="str">
        <f t="shared" si="322"/>
        <v>Usado</v>
      </c>
      <c r="L1151" s="34">
        <v>1</v>
      </c>
      <c r="M1151" s="34"/>
      <c r="N1151" s="34"/>
      <c r="O1151" s="34" t="s">
        <v>938</v>
      </c>
      <c r="P1151" s="34"/>
      <c r="W1151" s="196"/>
      <c r="X1151" s="111"/>
      <c r="Y1151"/>
      <c r="Z1151"/>
      <c r="AA1151"/>
      <c r="AB1151"/>
      <c r="AC1151" s="66"/>
    </row>
    <row r="1152" spans="2:29" s="35" customFormat="1">
      <c r="B1152" s="38"/>
      <c r="C1152" s="36"/>
      <c r="D1152" s="212" t="s">
        <v>4472</v>
      </c>
      <c r="E1152" s="34" t="str">
        <f>+E1144</f>
        <v>BANCO DE 3 PERSONAS</v>
      </c>
      <c r="F1152" s="34"/>
      <c r="G1152" s="34"/>
      <c r="H1152" s="34"/>
      <c r="I1152" s="34"/>
      <c r="J1152" s="34"/>
      <c r="K1152" s="34" t="str">
        <f t="shared" si="322"/>
        <v>Usado</v>
      </c>
      <c r="L1152" s="34">
        <v>1</v>
      </c>
      <c r="M1152" s="34"/>
      <c r="N1152" s="34"/>
      <c r="O1152" s="34" t="s">
        <v>938</v>
      </c>
      <c r="P1152" s="34"/>
      <c r="W1152" s="196"/>
      <c r="X1152" s="111"/>
      <c r="Y1152"/>
      <c r="Z1152"/>
      <c r="AA1152"/>
      <c r="AB1152"/>
      <c r="AC1152" s="66"/>
    </row>
    <row r="1153" spans="2:29" s="35" customFormat="1">
      <c r="B1153" s="38"/>
      <c r="C1153" s="36"/>
      <c r="D1153" s="212" t="s">
        <v>4473</v>
      </c>
      <c r="E1153" s="34" t="s">
        <v>5063</v>
      </c>
      <c r="F1153" s="34"/>
      <c r="G1153" s="34"/>
      <c r="H1153" s="34"/>
      <c r="I1153" s="34"/>
      <c r="J1153" s="34"/>
      <c r="K1153" s="34" t="str">
        <f t="shared" si="322"/>
        <v>Usado</v>
      </c>
      <c r="L1153" s="34">
        <v>1</v>
      </c>
      <c r="M1153" s="34"/>
      <c r="N1153" s="34"/>
      <c r="O1153" s="34" t="s">
        <v>938</v>
      </c>
      <c r="P1153" s="34"/>
      <c r="W1153" s="196"/>
      <c r="X1153" s="111"/>
      <c r="Y1153"/>
      <c r="Z1153"/>
      <c r="AA1153"/>
      <c r="AB1153"/>
      <c r="AC1153" s="66"/>
    </row>
    <row r="1154" spans="2:29" s="35" customFormat="1">
      <c r="B1154" s="38"/>
      <c r="C1154" s="36"/>
      <c r="D1154" s="212" t="s">
        <v>4474</v>
      </c>
      <c r="E1154" s="34" t="str">
        <f>+E1151</f>
        <v>BANCO DE 3 PERSONAS</v>
      </c>
      <c r="F1154" s="34"/>
      <c r="G1154" s="34"/>
      <c r="H1154" s="34"/>
      <c r="I1154" s="34"/>
      <c r="J1154" s="34"/>
      <c r="K1154" s="34" t="str">
        <f t="shared" si="322"/>
        <v>Usado</v>
      </c>
      <c r="L1154" s="34">
        <v>1</v>
      </c>
      <c r="M1154" s="34"/>
      <c r="N1154" s="34"/>
      <c r="O1154" s="34" t="s">
        <v>938</v>
      </c>
      <c r="P1154" s="34"/>
      <c r="W1154" s="196"/>
      <c r="X1154" s="111"/>
      <c r="Y1154"/>
      <c r="Z1154"/>
      <c r="AA1154"/>
      <c r="AB1154"/>
      <c r="AC1154" s="66"/>
    </row>
    <row r="1155" spans="2:29" s="35" customFormat="1">
      <c r="B1155" s="38"/>
      <c r="C1155" s="36"/>
      <c r="D1155" s="212" t="s">
        <v>4475</v>
      </c>
      <c r="E1155" s="34" t="str">
        <f>+E1153</f>
        <v>CARPA BLANCA</v>
      </c>
      <c r="F1155" s="34"/>
      <c r="G1155" s="34"/>
      <c r="H1155" s="34"/>
      <c r="I1155" s="34"/>
      <c r="J1155" s="34"/>
      <c r="K1155" s="34" t="str">
        <f t="shared" si="322"/>
        <v>Usado</v>
      </c>
      <c r="L1155" s="34">
        <v>1</v>
      </c>
      <c r="M1155" s="34"/>
      <c r="N1155" s="34"/>
      <c r="O1155" s="34" t="s">
        <v>938</v>
      </c>
      <c r="P1155" s="34"/>
      <c r="W1155" s="196"/>
      <c r="X1155" s="111"/>
      <c r="Y1155"/>
      <c r="Z1155"/>
      <c r="AA1155"/>
      <c r="AB1155"/>
      <c r="AC1155" s="66"/>
    </row>
    <row r="1156" spans="2:29" s="35" customFormat="1">
      <c r="B1156" s="38"/>
      <c r="C1156" s="36"/>
      <c r="D1156" s="212" t="s">
        <v>4476</v>
      </c>
      <c r="E1156" s="34" t="str">
        <f>+E1149</f>
        <v>Mesa azul Escritorio</v>
      </c>
      <c r="F1156" s="34"/>
      <c r="G1156" s="34"/>
      <c r="H1156" s="34"/>
      <c r="I1156" s="34"/>
      <c r="J1156" s="34"/>
      <c r="K1156" s="34" t="str">
        <f t="shared" si="322"/>
        <v>Usado</v>
      </c>
      <c r="L1156" s="34">
        <v>1</v>
      </c>
      <c r="M1156" s="34"/>
      <c r="N1156" s="34"/>
      <c r="O1156" s="34" t="s">
        <v>5064</v>
      </c>
      <c r="P1156" s="34"/>
      <c r="W1156" s="196"/>
      <c r="X1156" s="111"/>
      <c r="Y1156"/>
      <c r="Z1156"/>
      <c r="AA1156"/>
      <c r="AB1156"/>
      <c r="AC1156" s="66"/>
    </row>
    <row r="1157" spans="2:29" s="35" customFormat="1">
      <c r="B1157" s="38"/>
      <c r="C1157" s="36"/>
      <c r="D1157" s="212" t="s">
        <v>4477</v>
      </c>
      <c r="E1157" s="34" t="s">
        <v>1244</v>
      </c>
      <c r="F1157" s="34"/>
      <c r="G1157" s="34"/>
      <c r="H1157" s="34"/>
      <c r="I1157" s="34"/>
      <c r="J1157" s="34"/>
      <c r="K1157" s="34" t="str">
        <f t="shared" si="322"/>
        <v>Usado</v>
      </c>
      <c r="L1157" s="34">
        <v>1</v>
      </c>
      <c r="M1157" s="34"/>
      <c r="N1157" s="34"/>
      <c r="O1157" s="34" t="str">
        <f>+O1156</f>
        <v>CONSULTORIO TB</v>
      </c>
      <c r="P1157" s="34"/>
      <c r="W1157" s="196"/>
      <c r="X1157" s="111"/>
      <c r="Y1157"/>
      <c r="Z1157"/>
      <c r="AA1157"/>
      <c r="AB1157"/>
      <c r="AC1157" s="66"/>
    </row>
    <row r="1158" spans="2:29" s="35" customFormat="1">
      <c r="B1158" s="38"/>
      <c r="C1158" s="36"/>
      <c r="D1158" s="212" t="s">
        <v>4478</v>
      </c>
      <c r="E1158" s="34" t="s">
        <v>1244</v>
      </c>
      <c r="F1158" s="34"/>
      <c r="G1158" s="34"/>
      <c r="H1158" s="34"/>
      <c r="I1158" s="34"/>
      <c r="J1158" s="34"/>
      <c r="K1158" s="34" t="str">
        <f t="shared" si="322"/>
        <v>Usado</v>
      </c>
      <c r="L1158" s="34">
        <v>1</v>
      </c>
      <c r="M1158" s="34"/>
      <c r="N1158" s="34"/>
      <c r="O1158" s="34" t="str">
        <f t="shared" ref="O1158:O1168" si="323">+O1157</f>
        <v>CONSULTORIO TB</v>
      </c>
      <c r="P1158" s="34"/>
      <c r="W1158" s="196"/>
      <c r="X1158" s="111"/>
      <c r="Y1158"/>
      <c r="Z1158"/>
      <c r="AA1158"/>
      <c r="AB1158"/>
      <c r="AC1158" s="66"/>
    </row>
    <row r="1159" spans="2:29" s="35" customFormat="1">
      <c r="B1159" s="38"/>
      <c r="C1159" s="36"/>
      <c r="D1159" s="212" t="s">
        <v>4479</v>
      </c>
      <c r="E1159" s="34" t="s">
        <v>1244</v>
      </c>
      <c r="F1159" s="34"/>
      <c r="G1159" s="34"/>
      <c r="H1159" s="34"/>
      <c r="I1159" s="34"/>
      <c r="J1159" s="34"/>
      <c r="K1159" s="34" t="str">
        <f t="shared" si="322"/>
        <v>Usado</v>
      </c>
      <c r="L1159" s="34">
        <v>1</v>
      </c>
      <c r="M1159" s="34"/>
      <c r="N1159" s="34"/>
      <c r="O1159" s="34" t="str">
        <f t="shared" si="323"/>
        <v>CONSULTORIO TB</v>
      </c>
      <c r="P1159" s="34"/>
      <c r="W1159" s="196"/>
      <c r="X1159" s="111"/>
      <c r="Y1159"/>
      <c r="Z1159"/>
      <c r="AA1159"/>
      <c r="AB1159"/>
      <c r="AC1159" s="66"/>
    </row>
    <row r="1160" spans="2:29" s="35" customFormat="1">
      <c r="B1160" s="38"/>
      <c r="C1160" s="36"/>
      <c r="D1160" s="212" t="s">
        <v>4480</v>
      </c>
      <c r="E1160" s="34" t="s">
        <v>1277</v>
      </c>
      <c r="F1160" s="34"/>
      <c r="G1160" s="34"/>
      <c r="H1160" s="34"/>
      <c r="I1160" s="34"/>
      <c r="J1160" s="34"/>
      <c r="K1160" s="34" t="str">
        <f t="shared" si="322"/>
        <v>Usado</v>
      </c>
      <c r="L1160" s="34">
        <v>1</v>
      </c>
      <c r="M1160" s="34"/>
      <c r="N1160" s="34"/>
      <c r="O1160" s="34" t="str">
        <f t="shared" si="323"/>
        <v>CONSULTORIO TB</v>
      </c>
      <c r="P1160" s="34"/>
      <c r="W1160" s="196"/>
      <c r="X1160" s="111"/>
      <c r="Y1160"/>
      <c r="Z1160"/>
      <c r="AA1160"/>
      <c r="AB1160"/>
      <c r="AC1160" s="66"/>
    </row>
    <row r="1161" spans="2:29" s="35" customFormat="1">
      <c r="B1161" s="38"/>
      <c r="C1161" s="36"/>
      <c r="D1161" s="212" t="s">
        <v>4481</v>
      </c>
      <c r="E1161" s="34" t="s">
        <v>5065</v>
      </c>
      <c r="F1161" s="34"/>
      <c r="G1161" s="34"/>
      <c r="H1161" s="34"/>
      <c r="I1161" s="34"/>
      <c r="J1161" s="34"/>
      <c r="K1161" s="34" t="str">
        <f t="shared" si="322"/>
        <v>Usado</v>
      </c>
      <c r="L1161" s="34">
        <v>1</v>
      </c>
      <c r="M1161" s="34"/>
      <c r="N1161" s="34"/>
      <c r="O1161" s="34" t="str">
        <f t="shared" si="323"/>
        <v>CONSULTORIO TB</v>
      </c>
      <c r="P1161" s="34"/>
      <c r="W1161" s="196"/>
      <c r="X1161" s="111"/>
      <c r="Y1161"/>
      <c r="Z1161"/>
      <c r="AA1161"/>
      <c r="AB1161"/>
      <c r="AC1161" s="66"/>
    </row>
    <row r="1162" spans="2:29" s="35" customFormat="1">
      <c r="B1162" s="38"/>
      <c r="C1162" s="36"/>
      <c r="D1162" s="212" t="s">
        <v>4482</v>
      </c>
      <c r="E1162" s="34" t="s">
        <v>5066</v>
      </c>
      <c r="F1162" s="34"/>
      <c r="G1162" s="34"/>
      <c r="H1162" s="34"/>
      <c r="I1162" s="34"/>
      <c r="J1162" s="34"/>
      <c r="K1162" s="34" t="str">
        <f t="shared" si="322"/>
        <v>Usado</v>
      </c>
      <c r="L1162" s="34">
        <v>1</v>
      </c>
      <c r="M1162" s="34"/>
      <c r="N1162" s="34"/>
      <c r="O1162" s="34" t="str">
        <f t="shared" si="323"/>
        <v>CONSULTORIO TB</v>
      </c>
      <c r="P1162" s="34"/>
      <c r="W1162" s="196"/>
      <c r="X1162" s="111"/>
      <c r="Y1162"/>
      <c r="Z1162"/>
      <c r="AA1162"/>
      <c r="AB1162"/>
      <c r="AC1162" s="66"/>
    </row>
    <row r="1163" spans="2:29" s="35" customFormat="1">
      <c r="B1163" s="38"/>
      <c r="C1163" s="36"/>
      <c r="D1163" s="212" t="s">
        <v>4483</v>
      </c>
      <c r="E1163" s="34" t="s">
        <v>5066</v>
      </c>
      <c r="F1163" s="34"/>
      <c r="G1163" s="34"/>
      <c r="H1163" s="34"/>
      <c r="I1163" s="34"/>
      <c r="J1163" s="34"/>
      <c r="K1163" s="34" t="str">
        <f t="shared" si="322"/>
        <v>Usado</v>
      </c>
      <c r="L1163" s="34">
        <v>1</v>
      </c>
      <c r="M1163" s="34"/>
      <c r="N1163" s="34"/>
      <c r="O1163" s="34" t="str">
        <f t="shared" si="323"/>
        <v>CONSULTORIO TB</v>
      </c>
      <c r="P1163" s="34"/>
      <c r="W1163" s="196"/>
      <c r="X1163" s="111"/>
      <c r="Y1163"/>
      <c r="Z1163"/>
      <c r="AA1163"/>
      <c r="AB1163"/>
      <c r="AC1163" s="66"/>
    </row>
    <row r="1164" spans="2:29" s="35" customFormat="1">
      <c r="B1164" s="38"/>
      <c r="C1164" s="36"/>
      <c r="D1164" s="212" t="s">
        <v>4484</v>
      </c>
      <c r="E1164" s="34" t="s">
        <v>1243</v>
      </c>
      <c r="F1164" s="34"/>
      <c r="G1164" s="34"/>
      <c r="H1164" s="34"/>
      <c r="I1164" s="34"/>
      <c r="J1164" s="34"/>
      <c r="K1164" s="34" t="str">
        <f t="shared" si="322"/>
        <v>Usado</v>
      </c>
      <c r="L1164" s="34">
        <v>1</v>
      </c>
      <c r="M1164" s="34"/>
      <c r="N1164" s="34"/>
      <c r="O1164" s="34" t="str">
        <f t="shared" si="323"/>
        <v>CONSULTORIO TB</v>
      </c>
      <c r="P1164" s="34"/>
      <c r="W1164" s="196"/>
      <c r="X1164" s="111"/>
      <c r="Y1164"/>
      <c r="Z1164"/>
      <c r="AA1164"/>
      <c r="AB1164"/>
      <c r="AC1164" s="66"/>
    </row>
    <row r="1165" spans="2:29" s="35" customFormat="1">
      <c r="B1165" s="38"/>
      <c r="C1165" s="36"/>
      <c r="D1165" s="212" t="s">
        <v>4485</v>
      </c>
      <c r="E1165" s="34" t="s">
        <v>4339</v>
      </c>
      <c r="F1165" s="34"/>
      <c r="G1165" s="34"/>
      <c r="H1165" s="34"/>
      <c r="I1165" s="34"/>
      <c r="J1165" s="34"/>
      <c r="K1165" s="34" t="str">
        <f t="shared" si="322"/>
        <v>Usado</v>
      </c>
      <c r="L1165" s="34">
        <v>1</v>
      </c>
      <c r="M1165" s="34"/>
      <c r="N1165" s="34"/>
      <c r="O1165" s="34" t="str">
        <f t="shared" si="323"/>
        <v>CONSULTORIO TB</v>
      </c>
      <c r="P1165" s="34"/>
      <c r="W1165" s="196"/>
      <c r="X1165" s="111"/>
      <c r="Y1165"/>
      <c r="Z1165"/>
      <c r="AA1165"/>
      <c r="AB1165"/>
      <c r="AC1165" s="66"/>
    </row>
    <row r="1166" spans="2:29" s="35" customFormat="1">
      <c r="B1166" s="38"/>
      <c r="C1166" s="36"/>
      <c r="D1166" s="212" t="s">
        <v>4486</v>
      </c>
      <c r="E1166" s="34" t="s">
        <v>5058</v>
      </c>
      <c r="F1166" s="34"/>
      <c r="G1166" s="34"/>
      <c r="H1166" s="34"/>
      <c r="I1166" s="34"/>
      <c r="J1166" s="34"/>
      <c r="K1166" s="34" t="str">
        <f t="shared" si="322"/>
        <v>Usado</v>
      </c>
      <c r="L1166" s="34">
        <v>1</v>
      </c>
      <c r="M1166" s="34"/>
      <c r="N1166" s="34"/>
      <c r="O1166" s="34" t="str">
        <f t="shared" si="323"/>
        <v>CONSULTORIO TB</v>
      </c>
      <c r="P1166" s="34"/>
      <c r="W1166" s="196"/>
      <c r="X1166" s="111"/>
      <c r="Y1166"/>
      <c r="Z1166"/>
      <c r="AA1166"/>
      <c r="AB1166"/>
      <c r="AC1166" s="66"/>
    </row>
    <row r="1167" spans="2:29" s="35" customFormat="1">
      <c r="B1167" s="38"/>
      <c r="C1167" s="36"/>
      <c r="D1167" s="212" t="s">
        <v>4487</v>
      </c>
      <c r="E1167" s="34" t="str">
        <f>+E1159</f>
        <v>Silla para escritorio</v>
      </c>
      <c r="F1167" s="34"/>
      <c r="G1167" s="34"/>
      <c r="H1167" s="34"/>
      <c r="I1167" s="34"/>
      <c r="J1167" s="34"/>
      <c r="K1167" s="34" t="str">
        <f t="shared" si="322"/>
        <v>Usado</v>
      </c>
      <c r="L1167" s="34">
        <v>1</v>
      </c>
      <c r="M1167" s="34"/>
      <c r="N1167" s="34"/>
      <c r="O1167" s="34" t="str">
        <f t="shared" si="323"/>
        <v>CONSULTORIO TB</v>
      </c>
      <c r="P1167" s="34"/>
      <c r="W1167" s="196"/>
      <c r="X1167" s="111"/>
      <c r="Y1167"/>
      <c r="Z1167"/>
      <c r="AA1167"/>
      <c r="AB1167"/>
      <c r="AC1167" s="66"/>
    </row>
    <row r="1168" spans="2:29" s="35" customFormat="1" ht="31.5" customHeight="1">
      <c r="B1168" s="38"/>
      <c r="C1168" s="36"/>
      <c r="D1168" s="212" t="s">
        <v>4488</v>
      </c>
      <c r="E1168" s="34" t="s">
        <v>1148</v>
      </c>
      <c r="F1168" s="34"/>
      <c r="G1168" s="34"/>
      <c r="H1168" s="34"/>
      <c r="I1168" s="34"/>
      <c r="J1168" s="34"/>
      <c r="K1168" s="34" t="str">
        <f t="shared" si="322"/>
        <v>Usado</v>
      </c>
      <c r="L1168" s="34">
        <v>1</v>
      </c>
      <c r="M1168" s="34"/>
      <c r="N1168" s="34"/>
      <c r="O1168" s="34" t="str">
        <f t="shared" si="323"/>
        <v>CONSULTORIO TB</v>
      </c>
      <c r="P1168" s="34"/>
      <c r="W1168" s="196"/>
      <c r="X1168" s="111"/>
      <c r="Y1168"/>
      <c r="Z1168"/>
      <c r="AA1168"/>
      <c r="AB1168"/>
      <c r="AC1168" s="66"/>
    </row>
    <row r="1169" spans="2:29" s="35" customFormat="1">
      <c r="B1169" s="38"/>
      <c r="C1169" s="36"/>
      <c r="D1169" s="212" t="s">
        <v>4489</v>
      </c>
      <c r="E1169" s="34" t="str">
        <f>+E1145</f>
        <v>VITRINA INOXIDABLE</v>
      </c>
      <c r="F1169" s="34"/>
      <c r="G1169" s="34"/>
      <c r="H1169" s="34"/>
      <c r="I1169" s="34"/>
      <c r="J1169" s="34"/>
      <c r="K1169" s="34" t="str">
        <f t="shared" si="322"/>
        <v>Usado</v>
      </c>
      <c r="L1169" s="34">
        <v>1</v>
      </c>
      <c r="M1169" s="34"/>
      <c r="N1169" s="34"/>
      <c r="O1169" s="34" t="str">
        <f>+O1157</f>
        <v>CONSULTORIO TB</v>
      </c>
      <c r="P1169" s="34"/>
      <c r="W1169" s="196"/>
      <c r="X1169" s="111"/>
      <c r="Y1169"/>
      <c r="Z1169"/>
      <c r="AA1169"/>
      <c r="AB1169"/>
      <c r="AC1169" s="66"/>
    </row>
    <row r="1170" spans="2:29" s="35" customFormat="1">
      <c r="B1170" s="38"/>
      <c r="C1170" s="36"/>
      <c r="D1170" s="212" t="s">
        <v>4490</v>
      </c>
      <c r="E1170" s="34" t="s">
        <v>2078</v>
      </c>
      <c r="F1170" s="34" t="s">
        <v>5083</v>
      </c>
      <c r="G1170" s="34"/>
      <c r="H1170" s="34"/>
      <c r="I1170" s="34"/>
      <c r="J1170" s="34"/>
      <c r="K1170" s="34"/>
      <c r="L1170" s="34">
        <v>1</v>
      </c>
      <c r="M1170" s="34"/>
      <c r="N1170" s="34"/>
      <c r="O1170" s="34" t="s">
        <v>5082</v>
      </c>
      <c r="P1170" s="34"/>
      <c r="W1170" s="196"/>
      <c r="X1170" s="111"/>
      <c r="Y1170"/>
      <c r="Z1170"/>
      <c r="AA1170"/>
      <c r="AB1170"/>
      <c r="AC1170" s="66"/>
    </row>
    <row r="1171" spans="2:29" s="35" customFormat="1">
      <c r="B1171" s="38"/>
      <c r="C1171" s="36"/>
      <c r="D1171" s="212" t="s">
        <v>4491</v>
      </c>
      <c r="E1171" s="34" t="s">
        <v>917</v>
      </c>
      <c r="F1171" s="34" t="s">
        <v>5084</v>
      </c>
      <c r="G1171" s="34"/>
      <c r="H1171" s="34"/>
      <c r="I1171" s="34"/>
      <c r="J1171" s="34"/>
      <c r="K1171" s="34"/>
      <c r="L1171" s="34">
        <v>1</v>
      </c>
      <c r="M1171" s="34"/>
      <c r="N1171" s="34"/>
      <c r="O1171" s="34" t="s">
        <v>5082</v>
      </c>
      <c r="P1171" s="34"/>
      <c r="W1171" s="196"/>
      <c r="X1171" s="111"/>
      <c r="Y1171"/>
      <c r="Z1171"/>
      <c r="AA1171"/>
      <c r="AB1171"/>
      <c r="AC1171" s="66"/>
    </row>
    <row r="1172" spans="2:29" s="35" customFormat="1">
      <c r="B1172" s="38"/>
      <c r="C1172" s="36"/>
      <c r="D1172" s="212" t="s">
        <v>4492</v>
      </c>
      <c r="E1172" s="34" t="s">
        <v>663</v>
      </c>
      <c r="F1172" s="34" t="s">
        <v>5085</v>
      </c>
      <c r="G1172" s="34"/>
      <c r="H1172" s="34"/>
      <c r="I1172" s="34"/>
      <c r="J1172" s="34"/>
      <c r="K1172" s="34"/>
      <c r="L1172" s="34">
        <v>1</v>
      </c>
      <c r="M1172" s="34"/>
      <c r="N1172" s="34"/>
      <c r="O1172" s="34" t="s">
        <v>5082</v>
      </c>
      <c r="P1172" s="34"/>
      <c r="W1172" s="196"/>
      <c r="X1172" s="111"/>
      <c r="Y1172"/>
      <c r="Z1172"/>
      <c r="AA1172"/>
      <c r="AB1172"/>
      <c r="AC1172" s="66"/>
    </row>
    <row r="1173" spans="2:29" s="35" customFormat="1">
      <c r="B1173" s="38"/>
      <c r="C1173" s="36"/>
      <c r="D1173" s="212" t="s">
        <v>4493</v>
      </c>
      <c r="E1173" s="34" t="s">
        <v>4339</v>
      </c>
      <c r="F1173" s="34"/>
      <c r="G1173" s="34"/>
      <c r="H1173" s="34"/>
      <c r="I1173" s="34"/>
      <c r="J1173" s="34"/>
      <c r="K1173" s="34"/>
      <c r="L1173" s="34">
        <v>1</v>
      </c>
      <c r="M1173" s="34"/>
      <c r="N1173" s="34"/>
      <c r="O1173" s="34" t="s">
        <v>5082</v>
      </c>
      <c r="P1173" s="34"/>
      <c r="W1173" s="196"/>
      <c r="X1173" s="111"/>
      <c r="Y1173"/>
      <c r="Z1173"/>
      <c r="AA1173"/>
      <c r="AB1173"/>
      <c r="AC1173" s="66"/>
    </row>
    <row r="1174" spans="2:29" s="35" customFormat="1">
      <c r="B1174" s="38"/>
      <c r="C1174" s="36"/>
      <c r="D1174" s="212" t="s">
        <v>4494</v>
      </c>
      <c r="E1174" s="34" t="s">
        <v>5058</v>
      </c>
      <c r="F1174" s="34"/>
      <c r="G1174" s="34"/>
      <c r="H1174" s="34"/>
      <c r="I1174" s="34"/>
      <c r="J1174" s="34"/>
      <c r="K1174" s="34"/>
      <c r="L1174" s="34">
        <v>1</v>
      </c>
      <c r="M1174" s="34"/>
      <c r="N1174" s="34"/>
      <c r="O1174" s="34" t="s">
        <v>5082</v>
      </c>
      <c r="P1174" s="34"/>
      <c r="W1174" s="196"/>
      <c r="X1174" s="111"/>
      <c r="Y1174"/>
      <c r="Z1174"/>
      <c r="AA1174"/>
      <c r="AB1174"/>
      <c r="AC1174" s="66"/>
    </row>
    <row r="1175" spans="2:29" s="35" customFormat="1">
      <c r="B1175" s="38"/>
      <c r="C1175" s="36"/>
      <c r="D1175" s="212" t="s">
        <v>4495</v>
      </c>
      <c r="E1175" s="34" t="s">
        <v>4339</v>
      </c>
      <c r="F1175" s="34"/>
      <c r="G1175" s="34"/>
      <c r="H1175" s="34"/>
      <c r="I1175" s="34"/>
      <c r="J1175" s="34"/>
      <c r="K1175" s="34"/>
      <c r="L1175" s="34">
        <v>1</v>
      </c>
      <c r="M1175" s="34"/>
      <c r="N1175" s="34"/>
      <c r="O1175" s="34" t="s">
        <v>5082</v>
      </c>
      <c r="P1175" s="34"/>
      <c r="W1175" s="196"/>
      <c r="X1175" s="111"/>
      <c r="Y1175"/>
      <c r="Z1175"/>
      <c r="AA1175"/>
      <c r="AB1175"/>
      <c r="AC1175" s="66"/>
    </row>
    <row r="1176" spans="2:29" s="35" customFormat="1">
      <c r="B1176" s="38"/>
      <c r="C1176" s="36"/>
      <c r="D1176" s="212" t="s">
        <v>4496</v>
      </c>
      <c r="E1176" s="34" t="s">
        <v>5058</v>
      </c>
      <c r="F1176" s="34"/>
      <c r="G1176" s="34"/>
      <c r="H1176" s="34"/>
      <c r="I1176" s="34"/>
      <c r="J1176" s="34"/>
      <c r="K1176" s="34"/>
      <c r="L1176" s="34">
        <v>1</v>
      </c>
      <c r="M1176" s="34"/>
      <c r="N1176" s="34"/>
      <c r="O1176" s="34" t="s">
        <v>5082</v>
      </c>
      <c r="P1176" s="34"/>
      <c r="W1176" s="196"/>
      <c r="X1176" s="111"/>
      <c r="Y1176"/>
      <c r="Z1176"/>
      <c r="AA1176"/>
      <c r="AB1176"/>
      <c r="AC1176" s="66"/>
    </row>
    <row r="1177" spans="2:29" s="35" customFormat="1">
      <c r="B1177" s="38"/>
      <c r="C1177" s="36"/>
      <c r="D1177" s="212" t="s">
        <v>4497</v>
      </c>
      <c r="E1177" s="34" t="s">
        <v>1243</v>
      </c>
      <c r="F1177" s="34"/>
      <c r="G1177" s="34"/>
      <c r="H1177" s="34"/>
      <c r="I1177" s="34"/>
      <c r="J1177" s="34"/>
      <c r="K1177" s="34"/>
      <c r="L1177" s="34">
        <v>1</v>
      </c>
      <c r="M1177" s="34"/>
      <c r="N1177" s="34"/>
      <c r="O1177" s="34" t="s">
        <v>5082</v>
      </c>
      <c r="P1177" s="34"/>
      <c r="W1177" s="196"/>
      <c r="X1177" s="111"/>
      <c r="Y1177"/>
      <c r="Z1177"/>
      <c r="AA1177"/>
      <c r="AB1177"/>
      <c r="AC1177" s="66"/>
    </row>
    <row r="1178" spans="2:29" s="35" customFormat="1">
      <c r="B1178" s="38"/>
      <c r="C1178" s="36"/>
      <c r="D1178" s="212" t="s">
        <v>4498</v>
      </c>
      <c r="E1178" s="34" t="s">
        <v>1332</v>
      </c>
      <c r="F1178" s="34"/>
      <c r="G1178" s="34"/>
      <c r="H1178" s="34"/>
      <c r="I1178" s="34"/>
      <c r="J1178" s="34"/>
      <c r="K1178" s="34"/>
      <c r="L1178" s="34">
        <v>1</v>
      </c>
      <c r="M1178" s="34"/>
      <c r="N1178" s="34"/>
      <c r="O1178" s="34" t="s">
        <v>5082</v>
      </c>
      <c r="P1178" s="34"/>
      <c r="W1178" s="196"/>
      <c r="X1178" s="111"/>
      <c r="Y1178"/>
      <c r="Z1178"/>
      <c r="AA1178"/>
      <c r="AB1178"/>
      <c r="AC1178" s="66"/>
    </row>
    <row r="1179" spans="2:29" s="35" customFormat="1">
      <c r="B1179" s="38"/>
      <c r="C1179" s="36"/>
      <c r="D1179" s="212" t="s">
        <v>4499</v>
      </c>
      <c r="E1179" s="34" t="s">
        <v>1290</v>
      </c>
      <c r="F1179" s="34"/>
      <c r="G1179" s="34"/>
      <c r="H1179" s="34"/>
      <c r="I1179" s="34"/>
      <c r="J1179" s="34"/>
      <c r="K1179" s="34"/>
      <c r="L1179" s="34">
        <v>1</v>
      </c>
      <c r="M1179" s="34"/>
      <c r="N1179" s="34"/>
      <c r="O1179" s="34" t="s">
        <v>5082</v>
      </c>
      <c r="P1179" s="34"/>
      <c r="W1179" s="196"/>
      <c r="X1179" s="111"/>
      <c r="Y1179"/>
      <c r="Z1179"/>
      <c r="AA1179"/>
      <c r="AB1179"/>
      <c r="AC1179" s="66"/>
    </row>
    <row r="1180" spans="2:29" s="35" customFormat="1">
      <c r="B1180" s="38"/>
      <c r="C1180" s="36"/>
      <c r="D1180" s="212" t="s">
        <v>4500</v>
      </c>
      <c r="E1180" s="34" t="s">
        <v>1243</v>
      </c>
      <c r="F1180" s="34"/>
      <c r="G1180" s="34"/>
      <c r="H1180" s="34"/>
      <c r="I1180" s="34"/>
      <c r="J1180" s="34"/>
      <c r="K1180" s="34"/>
      <c r="L1180" s="34">
        <v>1</v>
      </c>
      <c r="M1180" s="34"/>
      <c r="N1180" s="34"/>
      <c r="O1180" s="34" t="s">
        <v>5082</v>
      </c>
      <c r="P1180" s="34"/>
      <c r="W1180" s="196"/>
      <c r="X1180" s="111"/>
      <c r="Y1180"/>
      <c r="Z1180"/>
      <c r="AA1180"/>
      <c r="AB1180"/>
      <c r="AC1180" s="66"/>
    </row>
    <row r="1181" spans="2:29" s="35" customFormat="1">
      <c r="B1181" s="38"/>
      <c r="C1181" s="36"/>
      <c r="D1181" s="212" t="s">
        <v>4501</v>
      </c>
      <c r="E1181" s="34" t="s">
        <v>1332</v>
      </c>
      <c r="F1181" s="34"/>
      <c r="G1181" s="34"/>
      <c r="H1181" s="34"/>
      <c r="I1181" s="34"/>
      <c r="J1181" s="34"/>
      <c r="K1181" s="34"/>
      <c r="L1181" s="34">
        <v>1</v>
      </c>
      <c r="M1181" s="34"/>
      <c r="N1181" s="34"/>
      <c r="O1181" s="34" t="s">
        <v>5082</v>
      </c>
      <c r="P1181" s="34"/>
      <c r="W1181" s="196"/>
      <c r="X1181" s="111"/>
      <c r="Y1181"/>
      <c r="Z1181"/>
      <c r="AA1181"/>
      <c r="AB1181"/>
      <c r="AC1181" s="66"/>
    </row>
    <row r="1182" spans="2:29" s="35" customFormat="1">
      <c r="B1182" s="38"/>
      <c r="C1182" s="36"/>
      <c r="D1182" s="212" t="s">
        <v>4502</v>
      </c>
      <c r="E1182" s="34" t="s">
        <v>1290</v>
      </c>
      <c r="F1182" s="34"/>
      <c r="G1182" s="34"/>
      <c r="H1182" s="34"/>
      <c r="I1182" s="34"/>
      <c r="J1182" s="34"/>
      <c r="K1182" s="34"/>
      <c r="L1182" s="34">
        <v>1</v>
      </c>
      <c r="M1182" s="34"/>
      <c r="N1182" s="34"/>
      <c r="O1182" s="34" t="s">
        <v>5082</v>
      </c>
      <c r="P1182" s="34"/>
      <c r="W1182" s="196"/>
      <c r="X1182" s="111"/>
      <c r="Y1182"/>
      <c r="Z1182"/>
      <c r="AA1182"/>
      <c r="AB1182"/>
      <c r="AC1182" s="66"/>
    </row>
    <row r="1183" spans="2:29" s="35" customFormat="1">
      <c r="B1183" s="38"/>
      <c r="C1183" s="36"/>
      <c r="D1183" s="212" t="s">
        <v>4503</v>
      </c>
      <c r="E1183" s="34" t="s">
        <v>4843</v>
      </c>
      <c r="F1183" s="34"/>
      <c r="G1183" s="34"/>
      <c r="H1183" s="34"/>
      <c r="I1183" s="34"/>
      <c r="J1183" s="34"/>
      <c r="K1183" s="34"/>
      <c r="L1183" s="34">
        <v>1</v>
      </c>
      <c r="M1183" s="34"/>
      <c r="N1183" s="34"/>
      <c r="O1183" s="34" t="s">
        <v>5082</v>
      </c>
      <c r="P1183" s="34"/>
      <c r="W1183" s="196"/>
      <c r="X1183" s="111"/>
      <c r="Y1183"/>
      <c r="Z1183"/>
      <c r="AA1183"/>
      <c r="AB1183"/>
      <c r="AC1183" s="66"/>
    </row>
    <row r="1184" spans="2:29" s="35" customFormat="1">
      <c r="B1184" s="38"/>
      <c r="C1184" s="36"/>
      <c r="D1184" s="212" t="s">
        <v>4504</v>
      </c>
      <c r="E1184" s="34" t="s">
        <v>5086</v>
      </c>
      <c r="F1184" s="34"/>
      <c r="G1184" s="34"/>
      <c r="H1184" s="34"/>
      <c r="I1184" s="34"/>
      <c r="J1184" s="34"/>
      <c r="K1184" s="34"/>
      <c r="L1184" s="34">
        <v>1</v>
      </c>
      <c r="M1184" s="34"/>
      <c r="N1184" s="34"/>
      <c r="O1184" s="34" t="s">
        <v>5082</v>
      </c>
      <c r="P1184" s="34"/>
      <c r="W1184" s="196"/>
      <c r="X1184" s="111"/>
      <c r="Y1184"/>
      <c r="Z1184"/>
      <c r="AA1184"/>
      <c r="AB1184"/>
      <c r="AC1184" s="66"/>
    </row>
    <row r="1185" spans="2:29" s="35" customFormat="1">
      <c r="B1185" s="38"/>
      <c r="C1185" s="36"/>
      <c r="D1185" s="212" t="s">
        <v>4505</v>
      </c>
      <c r="E1185" s="34" t="s">
        <v>5087</v>
      </c>
      <c r="F1185" s="34"/>
      <c r="G1185" s="34"/>
      <c r="H1185" s="34"/>
      <c r="I1185" s="34"/>
      <c r="J1185" s="34"/>
      <c r="K1185" s="34"/>
      <c r="L1185" s="34">
        <v>1</v>
      </c>
      <c r="M1185" s="34"/>
      <c r="N1185" s="34"/>
      <c r="O1185" s="34" t="s">
        <v>5082</v>
      </c>
      <c r="P1185" s="34"/>
      <c r="W1185" s="196"/>
      <c r="X1185" s="111"/>
      <c r="Y1185"/>
      <c r="Z1185"/>
      <c r="AA1185"/>
      <c r="AB1185"/>
      <c r="AC1185" s="66"/>
    </row>
    <row r="1186" spans="2:29" s="35" customFormat="1">
      <c r="B1186" s="38"/>
      <c r="C1186" s="36"/>
      <c r="D1186" s="212" t="s">
        <v>4506</v>
      </c>
      <c r="E1186" s="34" t="s">
        <v>5065</v>
      </c>
      <c r="F1186" s="34"/>
      <c r="G1186" s="34"/>
      <c r="H1186" s="34"/>
      <c r="I1186" s="34"/>
      <c r="J1186" s="34"/>
      <c r="K1186" s="34"/>
      <c r="L1186" s="34">
        <v>1</v>
      </c>
      <c r="M1186" s="34"/>
      <c r="N1186" s="34"/>
      <c r="O1186" s="34" t="s">
        <v>5082</v>
      </c>
      <c r="P1186" s="34"/>
      <c r="W1186" s="196"/>
      <c r="X1186" s="111"/>
      <c r="Y1186"/>
      <c r="Z1186"/>
      <c r="AA1186"/>
      <c r="AB1186"/>
      <c r="AC1186" s="66"/>
    </row>
    <row r="1187" spans="2:29" s="35" customFormat="1">
      <c r="B1187" s="38"/>
      <c r="C1187" s="36"/>
      <c r="D1187" s="212" t="s">
        <v>4507</v>
      </c>
      <c r="E1187" s="34" t="str">
        <f>+E1183</f>
        <v>SILLA DE ESPERA</v>
      </c>
      <c r="F1187" s="34"/>
      <c r="G1187" s="34"/>
      <c r="H1187" s="34"/>
      <c r="I1187" s="34"/>
      <c r="J1187" s="34"/>
      <c r="K1187" s="34"/>
      <c r="L1187" s="34">
        <v>1</v>
      </c>
      <c r="M1187" s="34"/>
      <c r="N1187" s="34"/>
      <c r="O1187" s="34" t="s">
        <v>5082</v>
      </c>
      <c r="P1187" s="34"/>
      <c r="W1187" s="196"/>
      <c r="X1187" s="111"/>
      <c r="Y1187"/>
      <c r="Z1187"/>
      <c r="AA1187"/>
      <c r="AB1187"/>
      <c r="AC1187" s="66"/>
    </row>
    <row r="1188" spans="2:29" s="35" customFormat="1">
      <c r="B1188" s="38"/>
      <c r="C1188" s="36"/>
      <c r="D1188" s="212" t="s">
        <v>4508</v>
      </c>
      <c r="E1188" s="34" t="str">
        <f>+E1187</f>
        <v>SILLA DE ESPERA</v>
      </c>
      <c r="F1188" s="34"/>
      <c r="G1188" s="34"/>
      <c r="H1188" s="34"/>
      <c r="I1188" s="34"/>
      <c r="J1188" s="34"/>
      <c r="K1188" s="34"/>
      <c r="L1188" s="34">
        <v>1</v>
      </c>
      <c r="M1188" s="34"/>
      <c r="N1188" s="34"/>
      <c r="O1188" s="34" t="s">
        <v>5082</v>
      </c>
      <c r="P1188" s="34"/>
      <c r="W1188" s="196"/>
      <c r="X1188" s="111"/>
      <c r="Y1188"/>
      <c r="Z1188"/>
      <c r="AA1188"/>
      <c r="AB1188"/>
      <c r="AC1188" s="66"/>
    </row>
    <row r="1189" spans="2:29" s="35" customFormat="1">
      <c r="B1189" s="38"/>
      <c r="C1189" s="36"/>
      <c r="D1189" s="212" t="s">
        <v>4509</v>
      </c>
      <c r="E1189" s="34" t="str">
        <f>+E1188</f>
        <v>SILLA DE ESPERA</v>
      </c>
      <c r="F1189" s="34"/>
      <c r="G1189" s="34"/>
      <c r="H1189" s="34"/>
      <c r="I1189" s="34"/>
      <c r="J1189" s="34"/>
      <c r="K1189" s="34"/>
      <c r="L1189" s="34">
        <v>1</v>
      </c>
      <c r="M1189" s="34"/>
      <c r="N1189" s="34"/>
      <c r="O1189" s="34" t="s">
        <v>5082</v>
      </c>
      <c r="P1189" s="34"/>
      <c r="W1189" s="196"/>
      <c r="X1189" s="111"/>
      <c r="Y1189"/>
      <c r="Z1189"/>
      <c r="AA1189"/>
      <c r="AB1189"/>
      <c r="AC1189" s="66"/>
    </row>
    <row r="1190" spans="2:29" s="35" customFormat="1">
      <c r="B1190" s="38"/>
      <c r="C1190" s="36"/>
      <c r="D1190" s="212" t="s">
        <v>4510</v>
      </c>
      <c r="E1190" s="34" t="s">
        <v>5088</v>
      </c>
      <c r="F1190" s="34"/>
      <c r="G1190" s="34"/>
      <c r="H1190" s="34"/>
      <c r="I1190" s="34"/>
      <c r="J1190" s="34"/>
      <c r="K1190" s="34"/>
      <c r="L1190" s="34">
        <v>1</v>
      </c>
      <c r="M1190" s="34"/>
      <c r="N1190" s="34"/>
      <c r="O1190" s="34" t="s">
        <v>1167</v>
      </c>
      <c r="P1190" s="34"/>
      <c r="W1190" s="196"/>
      <c r="X1190" s="111"/>
      <c r="Y1190"/>
      <c r="Z1190"/>
      <c r="AA1190"/>
      <c r="AB1190"/>
      <c r="AC1190" s="66"/>
    </row>
    <row r="1191" spans="2:29" s="35" customFormat="1">
      <c r="B1191" s="38"/>
      <c r="C1191" s="36"/>
      <c r="D1191" s="212" t="s">
        <v>4511</v>
      </c>
      <c r="E1191" s="34" t="s">
        <v>5089</v>
      </c>
      <c r="F1191" s="34"/>
      <c r="G1191" s="34"/>
      <c r="H1191" s="34"/>
      <c r="I1191" s="34"/>
      <c r="J1191" s="34"/>
      <c r="K1191" s="34"/>
      <c r="L1191" s="34">
        <v>1</v>
      </c>
      <c r="M1191" s="34"/>
      <c r="N1191" s="34"/>
      <c r="O1191" s="34" t="s">
        <v>938</v>
      </c>
      <c r="P1191" s="34"/>
      <c r="W1191" s="196"/>
      <c r="X1191" s="111"/>
      <c r="Y1191"/>
      <c r="Z1191"/>
      <c r="AA1191"/>
      <c r="AB1191"/>
      <c r="AC1191" s="66"/>
    </row>
    <row r="1192" spans="2:29" s="35" customFormat="1">
      <c r="B1192" s="38"/>
      <c r="C1192" s="36"/>
      <c r="D1192" s="212" t="s">
        <v>4512</v>
      </c>
      <c r="E1192" s="34" t="s">
        <v>1709</v>
      </c>
      <c r="F1192" s="34"/>
      <c r="G1192" s="34"/>
      <c r="H1192" s="34"/>
      <c r="I1192" s="34"/>
      <c r="J1192" s="34"/>
      <c r="K1192" s="34"/>
      <c r="L1192" s="34">
        <v>1</v>
      </c>
      <c r="M1192" s="34"/>
      <c r="N1192" s="34"/>
      <c r="O1192" s="34" t="s">
        <v>5090</v>
      </c>
      <c r="P1192" s="34"/>
      <c r="W1192" s="196"/>
      <c r="X1192" s="111"/>
      <c r="Y1192"/>
      <c r="Z1192"/>
      <c r="AA1192"/>
      <c r="AB1192"/>
      <c r="AC1192" s="66"/>
    </row>
    <row r="1193" spans="2:29" s="35" customFormat="1">
      <c r="B1193" s="38"/>
      <c r="C1193" s="36"/>
      <c r="D1193" s="212" t="s">
        <v>4513</v>
      </c>
      <c r="E1193" s="34" t="s">
        <v>4157</v>
      </c>
      <c r="F1193" s="34"/>
      <c r="G1193" s="34"/>
      <c r="H1193" s="34"/>
      <c r="I1193" s="34"/>
      <c r="J1193" s="34"/>
      <c r="K1193" s="34"/>
      <c r="L1193" s="34">
        <v>1</v>
      </c>
      <c r="M1193" s="34"/>
      <c r="N1193" s="34"/>
      <c r="O1193" s="34" t="s">
        <v>5090</v>
      </c>
      <c r="P1193" s="34"/>
      <c r="W1193" s="196"/>
      <c r="X1193" s="111"/>
      <c r="Y1193"/>
      <c r="Z1193"/>
      <c r="AA1193"/>
      <c r="AB1193"/>
      <c r="AC1193" s="66"/>
    </row>
    <row r="1194" spans="2:29" s="35" customFormat="1">
      <c r="B1194" s="38"/>
      <c r="C1194" s="36"/>
      <c r="D1194" s="212" t="s">
        <v>4514</v>
      </c>
      <c r="E1194" s="34" t="s">
        <v>4339</v>
      </c>
      <c r="F1194" s="34"/>
      <c r="G1194" s="34"/>
      <c r="H1194" s="34"/>
      <c r="I1194" s="34"/>
      <c r="J1194" s="34"/>
      <c r="K1194" s="34"/>
      <c r="L1194" s="34">
        <v>1</v>
      </c>
      <c r="M1194" s="34"/>
      <c r="N1194" s="34"/>
      <c r="O1194" s="34" t="s">
        <v>5090</v>
      </c>
      <c r="P1194" s="34"/>
      <c r="W1194" s="196"/>
      <c r="X1194" s="111"/>
      <c r="Y1194"/>
      <c r="Z1194"/>
      <c r="AA1194"/>
      <c r="AB1194"/>
      <c r="AC1194" s="66"/>
    </row>
    <row r="1195" spans="2:29" s="35" customFormat="1">
      <c r="B1195" s="38"/>
      <c r="C1195" s="36"/>
      <c r="D1195" s="212" t="s">
        <v>4515</v>
      </c>
      <c r="E1195" s="34" t="s">
        <v>5058</v>
      </c>
      <c r="F1195" s="34"/>
      <c r="G1195" s="34"/>
      <c r="H1195" s="34"/>
      <c r="I1195" s="34"/>
      <c r="J1195" s="34"/>
      <c r="K1195" s="34"/>
      <c r="L1195" s="34">
        <v>1</v>
      </c>
      <c r="M1195" s="34"/>
      <c r="N1195" s="34"/>
      <c r="O1195" s="34" t="s">
        <v>5090</v>
      </c>
      <c r="P1195" s="34"/>
      <c r="W1195" s="196"/>
      <c r="X1195" s="111"/>
      <c r="Y1195"/>
      <c r="Z1195"/>
      <c r="AA1195"/>
      <c r="AB1195"/>
      <c r="AC1195" s="66"/>
    </row>
    <row r="1196" spans="2:29" s="35" customFormat="1">
      <c r="B1196" s="38"/>
      <c r="C1196" s="36"/>
      <c r="D1196" s="212" t="s">
        <v>4516</v>
      </c>
      <c r="E1196" s="34" t="s">
        <v>1290</v>
      </c>
      <c r="F1196" s="34"/>
      <c r="G1196" s="34"/>
      <c r="H1196" s="34"/>
      <c r="I1196" s="34"/>
      <c r="J1196" s="34"/>
      <c r="K1196" s="34"/>
      <c r="L1196" s="34">
        <v>1</v>
      </c>
      <c r="M1196" s="34"/>
      <c r="N1196" s="34"/>
      <c r="O1196" s="34" t="s">
        <v>5090</v>
      </c>
      <c r="P1196" s="34"/>
      <c r="W1196" s="196"/>
      <c r="X1196" s="111"/>
      <c r="Y1196"/>
      <c r="Z1196"/>
      <c r="AA1196"/>
      <c r="AB1196"/>
      <c r="AC1196" s="66"/>
    </row>
    <row r="1197" spans="2:29" s="35" customFormat="1">
      <c r="B1197" s="38"/>
      <c r="C1197" s="36"/>
      <c r="D1197" s="212" t="s">
        <v>4517</v>
      </c>
      <c r="E1197" s="34" t="s">
        <v>1243</v>
      </c>
      <c r="F1197" s="34"/>
      <c r="G1197" s="34"/>
      <c r="H1197" s="34"/>
      <c r="I1197" s="34"/>
      <c r="J1197" s="34"/>
      <c r="K1197" s="34"/>
      <c r="L1197" s="34">
        <v>1</v>
      </c>
      <c r="M1197" s="34"/>
      <c r="N1197" s="34"/>
      <c r="O1197" s="34" t="s">
        <v>5090</v>
      </c>
      <c r="P1197" s="34"/>
      <c r="W1197" s="196"/>
      <c r="X1197" s="111"/>
      <c r="Y1197"/>
      <c r="Z1197"/>
      <c r="AA1197"/>
      <c r="AB1197"/>
      <c r="AC1197" s="66"/>
    </row>
    <row r="1198" spans="2:29" s="35" customFormat="1">
      <c r="B1198" s="38"/>
      <c r="C1198" s="36"/>
      <c r="D1198" s="212" t="s">
        <v>4518</v>
      </c>
      <c r="E1198" s="34" t="s">
        <v>4339</v>
      </c>
      <c r="F1198" s="34"/>
      <c r="G1198" s="34"/>
      <c r="H1198" s="34"/>
      <c r="I1198" s="34"/>
      <c r="J1198" s="34"/>
      <c r="K1198" s="34"/>
      <c r="L1198" s="34">
        <v>1</v>
      </c>
      <c r="M1198" s="34"/>
      <c r="N1198" s="34"/>
      <c r="O1198" s="34" t="s">
        <v>5090</v>
      </c>
      <c r="P1198" s="34"/>
      <c r="W1198" s="196"/>
      <c r="X1198" s="111"/>
      <c r="Y1198"/>
      <c r="Z1198"/>
      <c r="AA1198"/>
      <c r="AB1198"/>
      <c r="AC1198" s="66"/>
    </row>
    <row r="1199" spans="2:29" s="35" customFormat="1">
      <c r="B1199" s="38"/>
      <c r="C1199" s="36"/>
      <c r="D1199" s="212" t="s">
        <v>4519</v>
      </c>
      <c r="E1199" s="34" t="s">
        <v>5058</v>
      </c>
      <c r="F1199" s="34"/>
      <c r="G1199" s="34"/>
      <c r="H1199" s="34"/>
      <c r="I1199" s="34"/>
      <c r="J1199" s="34"/>
      <c r="K1199" s="34"/>
      <c r="L1199" s="34">
        <v>1</v>
      </c>
      <c r="M1199" s="34"/>
      <c r="N1199" s="34"/>
      <c r="O1199" s="34" t="s">
        <v>5090</v>
      </c>
      <c r="P1199" s="34"/>
      <c r="W1199" s="196"/>
      <c r="X1199" s="111"/>
      <c r="Y1199"/>
      <c r="Z1199"/>
      <c r="AA1199"/>
      <c r="AB1199"/>
      <c r="AC1199" s="66"/>
    </row>
    <row r="1200" spans="2:29" s="35" customFormat="1">
      <c r="B1200" s="38"/>
      <c r="C1200" s="36"/>
      <c r="D1200" s="212" t="s">
        <v>4520</v>
      </c>
      <c r="E1200" s="34" t="s">
        <v>1290</v>
      </c>
      <c r="F1200" s="34"/>
      <c r="G1200" s="34"/>
      <c r="H1200" s="34"/>
      <c r="I1200" s="34"/>
      <c r="J1200" s="34"/>
      <c r="K1200" s="34"/>
      <c r="L1200" s="34">
        <v>1</v>
      </c>
      <c r="M1200" s="34"/>
      <c r="N1200" s="34"/>
      <c r="O1200" s="34" t="s">
        <v>5090</v>
      </c>
      <c r="P1200" s="34"/>
      <c r="W1200" s="196"/>
      <c r="X1200" s="111"/>
      <c r="Y1200"/>
      <c r="Z1200"/>
      <c r="AA1200"/>
      <c r="AB1200"/>
      <c r="AC1200" s="66"/>
    </row>
    <row r="1201" spans="2:29" s="35" customFormat="1">
      <c r="B1201" s="38"/>
      <c r="C1201" s="36"/>
      <c r="D1201" s="212" t="s">
        <v>4521</v>
      </c>
      <c r="E1201" s="34" t="str">
        <f>+E1186</f>
        <v>LOCKER</v>
      </c>
      <c r="F1201" s="34"/>
      <c r="G1201" s="34"/>
      <c r="H1201" s="34"/>
      <c r="I1201" s="34"/>
      <c r="J1201" s="34"/>
      <c r="K1201" s="34"/>
      <c r="L1201" s="34">
        <v>1</v>
      </c>
      <c r="M1201" s="34"/>
      <c r="N1201" s="34"/>
      <c r="O1201" s="34" t="s">
        <v>5090</v>
      </c>
      <c r="P1201" s="34"/>
      <c r="W1201" s="196"/>
      <c r="X1201" s="111"/>
      <c r="Y1201"/>
      <c r="Z1201"/>
      <c r="AA1201"/>
      <c r="AB1201"/>
      <c r="AC1201" s="66"/>
    </row>
    <row r="1202" spans="2:29" s="35" customFormat="1">
      <c r="B1202" s="38"/>
      <c r="C1202" s="36"/>
      <c r="D1202" s="212" t="s">
        <v>4522</v>
      </c>
      <c r="E1202" s="34" t="str">
        <f>+E1201</f>
        <v>LOCKER</v>
      </c>
      <c r="F1202" s="34"/>
      <c r="G1202" s="34"/>
      <c r="H1202" s="34"/>
      <c r="I1202" s="34"/>
      <c r="J1202" s="34"/>
      <c r="K1202" s="34"/>
      <c r="L1202" s="34">
        <v>1</v>
      </c>
      <c r="M1202" s="34"/>
      <c r="N1202" s="34"/>
      <c r="O1202" s="34" t="s">
        <v>5090</v>
      </c>
      <c r="P1202" s="34"/>
      <c r="W1202" s="196"/>
      <c r="X1202" s="111"/>
      <c r="Y1202"/>
      <c r="Z1202"/>
      <c r="AA1202"/>
      <c r="AB1202"/>
      <c r="AC1202" s="66"/>
    </row>
    <row r="1203" spans="2:29" s="35" customFormat="1">
      <c r="B1203" s="38"/>
      <c r="C1203" s="36"/>
      <c r="D1203" s="212" t="s">
        <v>4523</v>
      </c>
      <c r="E1203" s="34" t="str">
        <f>+E1201</f>
        <v>LOCKER</v>
      </c>
      <c r="F1203" s="34"/>
      <c r="G1203" s="34"/>
      <c r="H1203" s="34"/>
      <c r="I1203" s="34"/>
      <c r="J1203" s="34"/>
      <c r="K1203" s="34"/>
      <c r="L1203" s="34">
        <v>1</v>
      </c>
      <c r="M1203" s="34"/>
      <c r="N1203" s="34"/>
      <c r="O1203" s="34" t="s">
        <v>5090</v>
      </c>
      <c r="P1203" s="34"/>
      <c r="W1203" s="196"/>
      <c r="X1203" s="111"/>
      <c r="Y1203"/>
      <c r="Z1203"/>
      <c r="AA1203"/>
      <c r="AB1203"/>
      <c r="AC1203" s="66"/>
    </row>
    <row r="1204" spans="2:29" s="35" customFormat="1">
      <c r="B1204" s="38"/>
      <c r="C1204" s="36"/>
      <c r="D1204" s="212" t="s">
        <v>4524</v>
      </c>
      <c r="E1204" s="34" t="s">
        <v>2078</v>
      </c>
      <c r="F1204" s="34" t="s">
        <v>5130</v>
      </c>
      <c r="G1204" s="34" t="s">
        <v>5131</v>
      </c>
      <c r="H1204" s="34"/>
      <c r="I1204" s="34"/>
      <c r="J1204" s="34"/>
      <c r="K1204" s="34"/>
      <c r="L1204" s="34">
        <v>1</v>
      </c>
      <c r="M1204" s="34"/>
      <c r="N1204" s="34"/>
      <c r="O1204" s="34" t="s">
        <v>5132</v>
      </c>
      <c r="P1204" s="34"/>
      <c r="W1204" s="196"/>
      <c r="X1204" s="111"/>
      <c r="Y1204"/>
      <c r="Z1204"/>
      <c r="AA1204"/>
      <c r="AB1204"/>
      <c r="AC1204" s="66"/>
    </row>
    <row r="1205" spans="2:29" s="35" customFormat="1">
      <c r="B1205" s="38"/>
      <c r="C1205" s="36"/>
      <c r="D1205" s="212" t="s">
        <v>4525</v>
      </c>
      <c r="E1205" s="34" t="s">
        <v>1332</v>
      </c>
      <c r="F1205" s="34"/>
      <c r="G1205" s="34"/>
      <c r="H1205" s="34"/>
      <c r="I1205" s="34"/>
      <c r="J1205" s="34"/>
      <c r="K1205" s="34"/>
      <c r="L1205" s="34">
        <v>1</v>
      </c>
      <c r="M1205" s="34"/>
      <c r="N1205" s="34"/>
      <c r="O1205" s="34" t="str">
        <f>+O1204</f>
        <v>EPIDEMILOGIA</v>
      </c>
      <c r="P1205" s="34"/>
      <c r="W1205" s="196"/>
      <c r="X1205" s="111"/>
      <c r="Y1205"/>
      <c r="Z1205"/>
      <c r="AA1205"/>
      <c r="AB1205"/>
      <c r="AC1205" s="66"/>
    </row>
    <row r="1206" spans="2:29" s="35" customFormat="1">
      <c r="B1206" s="38"/>
      <c r="C1206" s="36"/>
      <c r="D1206" s="212" t="s">
        <v>4526</v>
      </c>
      <c r="E1206" s="34" t="s">
        <v>5133</v>
      </c>
      <c r="F1206" s="34"/>
      <c r="G1206" s="34"/>
      <c r="H1206" s="34"/>
      <c r="I1206" s="34"/>
      <c r="J1206" s="34"/>
      <c r="K1206" s="34"/>
      <c r="L1206" s="34">
        <v>1</v>
      </c>
      <c r="M1206" s="34"/>
      <c r="N1206" s="34"/>
      <c r="O1206" s="34" t="str">
        <f t="shared" ref="O1206:O1224" si="324">+O1205</f>
        <v>EPIDEMILOGIA</v>
      </c>
      <c r="P1206" s="34"/>
      <c r="W1206" s="196"/>
      <c r="X1206" s="111"/>
      <c r="Y1206"/>
      <c r="Z1206"/>
      <c r="AA1206"/>
      <c r="AB1206"/>
      <c r="AC1206" s="66"/>
    </row>
    <row r="1207" spans="2:29" s="35" customFormat="1">
      <c r="B1207" s="38"/>
      <c r="C1207" s="36"/>
      <c r="D1207" s="212" t="s">
        <v>4527</v>
      </c>
      <c r="E1207" s="34" t="str">
        <f>+E1206</f>
        <v>SILLA DE OFICINA DE ESPERA</v>
      </c>
      <c r="F1207" s="34"/>
      <c r="G1207" s="34"/>
      <c r="H1207" s="34"/>
      <c r="I1207" s="34"/>
      <c r="J1207" s="34"/>
      <c r="K1207" s="34"/>
      <c r="L1207" s="34">
        <v>1</v>
      </c>
      <c r="M1207" s="34"/>
      <c r="N1207" s="34"/>
      <c r="O1207" s="34" t="str">
        <f t="shared" si="324"/>
        <v>EPIDEMILOGIA</v>
      </c>
      <c r="P1207" s="34"/>
      <c r="W1207" s="196"/>
      <c r="X1207" s="111"/>
      <c r="Y1207"/>
      <c r="Z1207"/>
      <c r="AA1207"/>
      <c r="AB1207"/>
      <c r="AC1207" s="66"/>
    </row>
    <row r="1208" spans="2:29" s="35" customFormat="1">
      <c r="B1208" s="38"/>
      <c r="C1208" s="36"/>
      <c r="D1208" s="212" t="s">
        <v>4528</v>
      </c>
      <c r="E1208" s="34" t="s">
        <v>1243</v>
      </c>
      <c r="F1208" s="34"/>
      <c r="G1208" s="34"/>
      <c r="H1208" s="34"/>
      <c r="I1208" s="34"/>
      <c r="J1208" s="34"/>
      <c r="K1208" s="34"/>
      <c r="L1208" s="34">
        <v>1</v>
      </c>
      <c r="M1208" s="34"/>
      <c r="N1208" s="34"/>
      <c r="O1208" s="34" t="str">
        <f t="shared" si="324"/>
        <v>EPIDEMILOGIA</v>
      </c>
      <c r="P1208" s="34"/>
      <c r="W1208" s="196"/>
      <c r="X1208" s="111"/>
      <c r="Y1208"/>
      <c r="Z1208"/>
      <c r="AA1208"/>
      <c r="AB1208"/>
      <c r="AC1208" s="66"/>
    </row>
    <row r="1209" spans="2:29" s="35" customFormat="1">
      <c r="B1209" s="38"/>
      <c r="C1209" s="36"/>
      <c r="D1209" s="212" t="s">
        <v>4529</v>
      </c>
      <c r="E1209" s="34" t="s">
        <v>896</v>
      </c>
      <c r="F1209" s="34"/>
      <c r="G1209" s="34"/>
      <c r="H1209" s="34"/>
      <c r="I1209" s="34"/>
      <c r="J1209" s="34"/>
      <c r="K1209" s="34"/>
      <c r="L1209" s="34">
        <v>1</v>
      </c>
      <c r="M1209" s="34"/>
      <c r="N1209" s="34"/>
      <c r="O1209" s="34" t="str">
        <f t="shared" si="324"/>
        <v>EPIDEMILOGIA</v>
      </c>
      <c r="P1209" s="34"/>
      <c r="W1209" s="196"/>
      <c r="X1209" s="111"/>
      <c r="Y1209"/>
      <c r="Z1209"/>
      <c r="AA1209"/>
      <c r="AB1209"/>
      <c r="AC1209" s="66"/>
    </row>
    <row r="1210" spans="2:29" s="35" customFormat="1">
      <c r="B1210" s="38"/>
      <c r="C1210" s="36"/>
      <c r="D1210" s="212" t="s">
        <v>4530</v>
      </c>
      <c r="E1210" s="34" t="s">
        <v>5058</v>
      </c>
      <c r="F1210" s="34"/>
      <c r="G1210" s="34"/>
      <c r="H1210" s="34"/>
      <c r="I1210" s="34"/>
      <c r="J1210" s="34"/>
      <c r="K1210" s="34"/>
      <c r="L1210" s="34">
        <v>1</v>
      </c>
      <c r="M1210" s="34"/>
      <c r="N1210" s="34"/>
      <c r="O1210" s="34" t="str">
        <f t="shared" si="324"/>
        <v>EPIDEMILOGIA</v>
      </c>
      <c r="P1210" s="34"/>
      <c r="W1210" s="196"/>
      <c r="X1210" s="111"/>
      <c r="Y1210"/>
      <c r="Z1210"/>
      <c r="AA1210"/>
      <c r="AB1210"/>
      <c r="AC1210" s="66"/>
    </row>
    <row r="1211" spans="2:29" s="35" customFormat="1">
      <c r="B1211" s="38"/>
      <c r="C1211" s="36"/>
      <c r="D1211" s="212" t="s">
        <v>4531</v>
      </c>
      <c r="E1211" s="34" t="s">
        <v>5134</v>
      </c>
      <c r="F1211" s="34"/>
      <c r="G1211" s="34"/>
      <c r="H1211" s="34"/>
      <c r="I1211" s="34"/>
      <c r="J1211" s="34"/>
      <c r="K1211" s="34"/>
      <c r="L1211" s="34">
        <v>1</v>
      </c>
      <c r="M1211" s="34"/>
      <c r="N1211" s="34"/>
      <c r="O1211" s="34" t="str">
        <f t="shared" si="324"/>
        <v>EPIDEMILOGIA</v>
      </c>
      <c r="P1211" s="34"/>
      <c r="W1211" s="196"/>
      <c r="X1211" s="111"/>
      <c r="Y1211"/>
      <c r="Z1211"/>
      <c r="AA1211"/>
      <c r="AB1211"/>
      <c r="AC1211" s="66"/>
    </row>
    <row r="1212" spans="2:29" s="35" customFormat="1">
      <c r="B1212" s="38"/>
      <c r="C1212" s="36"/>
      <c r="D1212" s="212" t="s">
        <v>4532</v>
      </c>
      <c r="E1212" s="34" t="s">
        <v>5065</v>
      </c>
      <c r="F1212" s="34"/>
      <c r="G1212" s="34"/>
      <c r="H1212" s="34"/>
      <c r="I1212" s="34"/>
      <c r="J1212" s="34"/>
      <c r="K1212" s="34"/>
      <c r="L1212" s="34">
        <v>1</v>
      </c>
      <c r="M1212" s="34"/>
      <c r="N1212" s="34"/>
      <c r="O1212" s="34" t="str">
        <f t="shared" si="324"/>
        <v>EPIDEMILOGIA</v>
      </c>
      <c r="P1212" s="34"/>
      <c r="W1212" s="196"/>
      <c r="X1212" s="111"/>
      <c r="Y1212"/>
      <c r="Z1212"/>
      <c r="AA1212"/>
      <c r="AB1212"/>
      <c r="AC1212" s="66"/>
    </row>
    <row r="1213" spans="2:29" s="35" customFormat="1">
      <c r="B1213" s="38"/>
      <c r="C1213" s="36"/>
      <c r="D1213" s="212" t="s">
        <v>4533</v>
      </c>
      <c r="E1213" s="34" t="s">
        <v>1332</v>
      </c>
      <c r="F1213" s="34"/>
      <c r="G1213" s="34"/>
      <c r="H1213" s="34"/>
      <c r="I1213" s="34"/>
      <c r="J1213" s="34"/>
      <c r="K1213" s="34"/>
      <c r="L1213" s="34">
        <v>1</v>
      </c>
      <c r="M1213" s="34"/>
      <c r="N1213" s="34"/>
      <c r="O1213" s="34" t="str">
        <f t="shared" si="324"/>
        <v>EPIDEMILOGIA</v>
      </c>
      <c r="P1213" s="34"/>
      <c r="W1213" s="196"/>
      <c r="X1213" s="111"/>
      <c r="Y1213"/>
      <c r="Z1213"/>
      <c r="AA1213"/>
      <c r="AB1213"/>
      <c r="AC1213" s="66"/>
    </row>
    <row r="1214" spans="2:29" s="35" customFormat="1">
      <c r="B1214" s="38"/>
      <c r="C1214" s="36"/>
      <c r="D1214" s="212" t="s">
        <v>4534</v>
      </c>
      <c r="E1214" s="34" t="str">
        <f>+E1213</f>
        <v>Mesa de escritorio</v>
      </c>
      <c r="F1214" s="34"/>
      <c r="G1214" s="34"/>
      <c r="H1214" s="34"/>
      <c r="I1214" s="34"/>
      <c r="J1214" s="34"/>
      <c r="K1214" s="34"/>
      <c r="L1214" s="34">
        <v>1</v>
      </c>
      <c r="M1214" s="34"/>
      <c r="N1214" s="34"/>
      <c r="O1214" s="34" t="str">
        <f t="shared" si="324"/>
        <v>EPIDEMILOGIA</v>
      </c>
      <c r="P1214" s="34"/>
      <c r="W1214" s="196"/>
      <c r="X1214" s="111"/>
      <c r="Y1214"/>
      <c r="Z1214"/>
      <c r="AA1214"/>
      <c r="AB1214"/>
      <c r="AC1214" s="66"/>
    </row>
    <row r="1215" spans="2:29" s="35" customFormat="1">
      <c r="B1215" s="38"/>
      <c r="C1215" s="36"/>
      <c r="D1215" s="212" t="s">
        <v>4535</v>
      </c>
      <c r="E1215" s="34" t="str">
        <f>+E1212</f>
        <v>LOCKER</v>
      </c>
      <c r="F1215" s="34"/>
      <c r="G1215" s="34"/>
      <c r="H1215" s="34"/>
      <c r="I1215" s="34"/>
      <c r="J1215" s="34"/>
      <c r="K1215" s="34"/>
      <c r="L1215" s="34">
        <v>1</v>
      </c>
      <c r="M1215" s="34"/>
      <c r="N1215" s="34"/>
      <c r="O1215" s="34" t="str">
        <f t="shared" si="324"/>
        <v>EPIDEMILOGIA</v>
      </c>
      <c r="P1215" s="34"/>
      <c r="W1215" s="196"/>
      <c r="X1215" s="111"/>
      <c r="Y1215"/>
      <c r="Z1215"/>
      <c r="AA1215"/>
      <c r="AB1215"/>
      <c r="AC1215" s="66"/>
    </row>
    <row r="1216" spans="2:29" s="35" customFormat="1">
      <c r="B1216" s="38"/>
      <c r="C1216" s="36"/>
      <c r="D1216" s="212" t="s">
        <v>4536</v>
      </c>
      <c r="E1216" s="34" t="s">
        <v>1332</v>
      </c>
      <c r="F1216" s="34"/>
      <c r="G1216" s="34"/>
      <c r="H1216" s="34"/>
      <c r="I1216" s="34"/>
      <c r="J1216" s="34"/>
      <c r="K1216" s="34"/>
      <c r="L1216" s="34">
        <v>1</v>
      </c>
      <c r="M1216" s="34"/>
      <c r="N1216" s="34"/>
      <c r="O1216" s="34" t="str">
        <f t="shared" si="324"/>
        <v>EPIDEMILOGIA</v>
      </c>
      <c r="P1216" s="34"/>
      <c r="W1216" s="196"/>
      <c r="X1216" s="111"/>
      <c r="Y1216"/>
      <c r="Z1216"/>
      <c r="AA1216"/>
      <c r="AB1216"/>
      <c r="AC1216" s="66"/>
    </row>
    <row r="1217" spans="2:29" s="35" customFormat="1">
      <c r="B1217" s="38"/>
      <c r="C1217" s="36"/>
      <c r="D1217" s="212" t="s">
        <v>4537</v>
      </c>
      <c r="E1217" s="34" t="s">
        <v>5133</v>
      </c>
      <c r="F1217" s="34"/>
      <c r="G1217" s="34"/>
      <c r="H1217" s="34"/>
      <c r="I1217" s="34"/>
      <c r="J1217" s="34"/>
      <c r="K1217" s="34"/>
      <c r="L1217" s="34">
        <v>1</v>
      </c>
      <c r="M1217" s="34"/>
      <c r="N1217" s="34"/>
      <c r="O1217" s="34" t="str">
        <f t="shared" si="324"/>
        <v>EPIDEMILOGIA</v>
      </c>
      <c r="P1217" s="34"/>
      <c r="W1217" s="196"/>
      <c r="X1217" s="111"/>
      <c r="Y1217"/>
      <c r="Z1217"/>
      <c r="AA1217"/>
      <c r="AB1217"/>
      <c r="AC1217" s="66"/>
    </row>
    <row r="1218" spans="2:29" s="35" customFormat="1">
      <c r="B1218" s="38"/>
      <c r="C1218" s="36"/>
      <c r="D1218" s="212" t="s">
        <v>4538</v>
      </c>
      <c r="E1218" s="34" t="str">
        <f>+E1217</f>
        <v>SILLA DE OFICINA DE ESPERA</v>
      </c>
      <c r="F1218" s="34"/>
      <c r="G1218" s="34"/>
      <c r="H1218" s="34"/>
      <c r="I1218" s="34"/>
      <c r="J1218" s="34"/>
      <c r="K1218" s="34"/>
      <c r="L1218" s="34">
        <v>1</v>
      </c>
      <c r="M1218" s="34"/>
      <c r="N1218" s="34"/>
      <c r="O1218" s="34" t="str">
        <f t="shared" si="324"/>
        <v>EPIDEMILOGIA</v>
      </c>
      <c r="P1218" s="34"/>
      <c r="W1218" s="196"/>
      <c r="X1218" s="111"/>
      <c r="Y1218"/>
      <c r="Z1218"/>
      <c r="AA1218"/>
      <c r="AB1218"/>
      <c r="AC1218" s="66"/>
    </row>
    <row r="1219" spans="2:29" s="35" customFormat="1">
      <c r="B1219" s="38"/>
      <c r="C1219" s="36"/>
      <c r="D1219" s="212" t="s">
        <v>4539</v>
      </c>
      <c r="E1219" s="34" t="s">
        <v>5134</v>
      </c>
      <c r="F1219" s="34"/>
      <c r="G1219" s="34"/>
      <c r="H1219" s="34"/>
      <c r="I1219" s="34"/>
      <c r="J1219" s="34"/>
      <c r="K1219" s="34"/>
      <c r="L1219" s="34">
        <v>1</v>
      </c>
      <c r="M1219" s="34"/>
      <c r="N1219" s="34"/>
      <c r="O1219" s="34" t="str">
        <f t="shared" si="324"/>
        <v>EPIDEMILOGIA</v>
      </c>
      <c r="P1219" s="34"/>
      <c r="W1219" s="196"/>
      <c r="X1219" s="111"/>
      <c r="Y1219"/>
      <c r="Z1219"/>
      <c r="AA1219"/>
      <c r="AB1219"/>
      <c r="AC1219" s="66"/>
    </row>
    <row r="1220" spans="2:29" s="35" customFormat="1">
      <c r="B1220" s="38"/>
      <c r="C1220" s="36"/>
      <c r="D1220" s="212" t="s">
        <v>4540</v>
      </c>
      <c r="E1220" s="34" t="s">
        <v>1856</v>
      </c>
      <c r="F1220" s="34"/>
      <c r="G1220" s="34"/>
      <c r="H1220" s="34"/>
      <c r="I1220" s="34"/>
      <c r="J1220" s="34"/>
      <c r="K1220" s="34"/>
      <c r="L1220" s="34">
        <v>1</v>
      </c>
      <c r="M1220" s="34"/>
      <c r="N1220" s="34"/>
      <c r="O1220" s="34" t="str">
        <f t="shared" si="324"/>
        <v>EPIDEMILOGIA</v>
      </c>
      <c r="P1220" s="34"/>
      <c r="W1220" s="196"/>
      <c r="X1220" s="111"/>
      <c r="Y1220"/>
      <c r="Z1220"/>
      <c r="AA1220"/>
      <c r="AB1220"/>
      <c r="AC1220" s="66"/>
    </row>
    <row r="1221" spans="2:29" s="35" customFormat="1">
      <c r="B1221" s="38"/>
      <c r="C1221" s="36"/>
      <c r="D1221" s="212" t="s">
        <v>4541</v>
      </c>
      <c r="E1221" s="34" t="s">
        <v>1332</v>
      </c>
      <c r="F1221" s="34"/>
      <c r="G1221" s="34"/>
      <c r="H1221" s="34"/>
      <c r="I1221" s="34"/>
      <c r="J1221" s="34"/>
      <c r="K1221" s="34"/>
      <c r="L1221" s="34">
        <v>1</v>
      </c>
      <c r="M1221" s="34"/>
      <c r="N1221" s="34"/>
      <c r="O1221" s="34" t="str">
        <f t="shared" si="324"/>
        <v>EPIDEMILOGIA</v>
      </c>
      <c r="P1221" s="34"/>
      <c r="W1221" s="196"/>
      <c r="X1221" s="111"/>
      <c r="Y1221"/>
      <c r="Z1221"/>
      <c r="AA1221"/>
      <c r="AB1221"/>
      <c r="AC1221" s="66"/>
    </row>
    <row r="1222" spans="2:29" s="35" customFormat="1">
      <c r="B1222" s="38"/>
      <c r="C1222" s="36"/>
      <c r="D1222" s="212" t="s">
        <v>4542</v>
      </c>
      <c r="E1222" s="34" t="str">
        <f>+E1221</f>
        <v>Mesa de escritorio</v>
      </c>
      <c r="F1222" s="34"/>
      <c r="G1222" s="34"/>
      <c r="H1222" s="34"/>
      <c r="I1222" s="34"/>
      <c r="J1222" s="34"/>
      <c r="K1222" s="34"/>
      <c r="L1222" s="34">
        <v>1</v>
      </c>
      <c r="M1222" s="34"/>
      <c r="N1222" s="34"/>
      <c r="O1222" s="34" t="str">
        <f t="shared" si="324"/>
        <v>EPIDEMILOGIA</v>
      </c>
      <c r="P1222" s="34"/>
      <c r="W1222" s="196"/>
      <c r="X1222" s="111"/>
      <c r="Y1222"/>
      <c r="Z1222"/>
      <c r="AA1222"/>
      <c r="AB1222"/>
      <c r="AC1222" s="66"/>
    </row>
    <row r="1223" spans="2:29" s="35" customFormat="1">
      <c r="B1223" s="38"/>
      <c r="C1223" s="36"/>
      <c r="D1223" s="212" t="s">
        <v>4543</v>
      </c>
      <c r="E1223" s="34" t="s">
        <v>2528</v>
      </c>
      <c r="F1223" s="34"/>
      <c r="G1223" s="34"/>
      <c r="H1223" s="34"/>
      <c r="I1223" s="34"/>
      <c r="J1223" s="34"/>
      <c r="K1223" s="34"/>
      <c r="L1223" s="34">
        <v>1</v>
      </c>
      <c r="M1223" s="34"/>
      <c r="N1223" s="34"/>
      <c r="O1223" s="34" t="str">
        <f t="shared" si="324"/>
        <v>EPIDEMILOGIA</v>
      </c>
      <c r="P1223" s="34"/>
      <c r="W1223" s="196"/>
      <c r="X1223" s="111"/>
      <c r="Y1223"/>
      <c r="Z1223"/>
      <c r="AA1223"/>
      <c r="AB1223"/>
      <c r="AC1223" s="66"/>
    </row>
    <row r="1224" spans="2:29" s="35" customFormat="1">
      <c r="B1224" s="38"/>
      <c r="C1224" s="36"/>
      <c r="D1224" s="212" t="s">
        <v>4544</v>
      </c>
      <c r="E1224" s="34" t="s">
        <v>824</v>
      </c>
      <c r="F1224" s="34"/>
      <c r="G1224" s="34"/>
      <c r="H1224" s="34"/>
      <c r="I1224" s="34"/>
      <c r="J1224" s="34"/>
      <c r="K1224" s="34"/>
      <c r="L1224" s="34">
        <v>1</v>
      </c>
      <c r="M1224" s="34"/>
      <c r="N1224" s="34"/>
      <c r="O1224" s="34" t="str">
        <f t="shared" si="324"/>
        <v>EPIDEMILOGIA</v>
      </c>
      <c r="P1224" s="34"/>
      <c r="W1224" s="196"/>
      <c r="X1224" s="111"/>
      <c r="Y1224"/>
      <c r="Z1224"/>
      <c r="AA1224"/>
      <c r="AB1224"/>
      <c r="AC1224" s="66"/>
    </row>
    <row r="1225" spans="2:29" s="35" customFormat="1">
      <c r="B1225" s="38"/>
      <c r="C1225" s="36"/>
      <c r="D1225" s="212" t="s">
        <v>4545</v>
      </c>
      <c r="E1225" s="34" t="str">
        <f>+E1215</f>
        <v>LOCKER</v>
      </c>
      <c r="F1225" s="34"/>
      <c r="G1225" s="34"/>
      <c r="H1225" s="34"/>
      <c r="I1225" s="34"/>
      <c r="J1225" s="34"/>
      <c r="K1225" s="34"/>
      <c r="L1225" s="34">
        <f>+L1220</f>
        <v>1</v>
      </c>
      <c r="M1225" s="34"/>
      <c r="N1225" s="34"/>
      <c r="O1225" s="34" t="s">
        <v>5135</v>
      </c>
      <c r="P1225" s="34"/>
      <c r="W1225" s="196"/>
      <c r="X1225" s="111"/>
      <c r="Y1225"/>
      <c r="Z1225"/>
      <c r="AA1225"/>
      <c r="AB1225"/>
      <c r="AC1225" s="66"/>
    </row>
    <row r="1226" spans="2:29" s="35" customFormat="1">
      <c r="B1226" s="38"/>
      <c r="C1226" s="36"/>
      <c r="D1226" s="212" t="s">
        <v>4546</v>
      </c>
      <c r="E1226" s="34" t="str">
        <f>+E1212</f>
        <v>LOCKER</v>
      </c>
      <c r="F1226" s="34"/>
      <c r="G1226" s="34"/>
      <c r="H1226" s="34"/>
      <c r="I1226" s="34"/>
      <c r="J1226" s="34"/>
      <c r="K1226" s="34"/>
      <c r="L1226" s="34">
        <v>1</v>
      </c>
      <c r="M1226" s="34"/>
      <c r="N1226" s="34"/>
      <c r="O1226" s="34" t="str">
        <f t="shared" ref="O1226:O1248" si="325">+O1225</f>
        <v>CONTABILIDAD</v>
      </c>
      <c r="P1226" s="34"/>
      <c r="W1226" s="196"/>
      <c r="X1226" s="111"/>
      <c r="Y1226"/>
      <c r="Z1226"/>
      <c r="AA1226"/>
      <c r="AB1226"/>
      <c r="AC1226" s="66"/>
    </row>
    <row r="1227" spans="2:29" s="35" customFormat="1">
      <c r="B1227" s="38"/>
      <c r="C1227" s="36"/>
      <c r="D1227" s="212" t="s">
        <v>4547</v>
      </c>
      <c r="E1227" s="34" t="str">
        <f>+E1211</f>
        <v>SILLA DE OFCINA</v>
      </c>
      <c r="F1227" s="34"/>
      <c r="G1227" s="34"/>
      <c r="H1227" s="34"/>
      <c r="I1227" s="34"/>
      <c r="J1227" s="34"/>
      <c r="K1227" s="34"/>
      <c r="L1227" s="34">
        <v>1</v>
      </c>
      <c r="M1227" s="34"/>
      <c r="N1227" s="34"/>
      <c r="O1227" s="34" t="str">
        <f t="shared" si="325"/>
        <v>CONTABILIDAD</v>
      </c>
      <c r="P1227" s="34"/>
      <c r="W1227" s="196"/>
      <c r="X1227" s="111"/>
      <c r="Y1227"/>
      <c r="Z1227"/>
      <c r="AA1227"/>
      <c r="AB1227"/>
      <c r="AC1227" s="66"/>
    </row>
    <row r="1228" spans="2:29" s="35" customFormat="1">
      <c r="B1228" s="38"/>
      <c r="C1228" s="36"/>
      <c r="D1228" s="212" t="s">
        <v>4548</v>
      </c>
      <c r="E1228" s="34" t="str">
        <f>+E1213</f>
        <v>Mesa de escritorio</v>
      </c>
      <c r="F1228" s="34"/>
      <c r="G1228" s="34"/>
      <c r="H1228" s="34"/>
      <c r="I1228" s="34"/>
      <c r="J1228" s="34"/>
      <c r="K1228" s="34"/>
      <c r="L1228" s="34">
        <v>1</v>
      </c>
      <c r="M1228" s="34"/>
      <c r="N1228" s="34"/>
      <c r="O1228" s="34" t="str">
        <f t="shared" si="325"/>
        <v>CONTABILIDAD</v>
      </c>
      <c r="P1228" s="34"/>
      <c r="W1228" s="196"/>
      <c r="X1228" s="111"/>
      <c r="Y1228"/>
      <c r="Z1228"/>
      <c r="AA1228"/>
      <c r="AB1228"/>
      <c r="AC1228" s="66"/>
    </row>
    <row r="1229" spans="2:29" s="35" customFormat="1">
      <c r="B1229" s="38"/>
      <c r="C1229" s="36"/>
      <c r="D1229" s="212" t="s">
        <v>4549</v>
      </c>
      <c r="E1229" s="34" t="str">
        <f>+E1208</f>
        <v xml:space="preserve">Escritorio </v>
      </c>
      <c r="F1229" s="34"/>
      <c r="G1229" s="34"/>
      <c r="H1229" s="34"/>
      <c r="I1229" s="34"/>
      <c r="J1229" s="34"/>
      <c r="K1229" s="34"/>
      <c r="L1229" s="34">
        <v>1</v>
      </c>
      <c r="M1229" s="34"/>
      <c r="N1229" s="34"/>
      <c r="O1229" s="34" t="str">
        <f t="shared" si="325"/>
        <v>CONTABILIDAD</v>
      </c>
      <c r="P1229" s="34"/>
      <c r="W1229" s="196"/>
      <c r="X1229" s="111"/>
      <c r="Y1229"/>
      <c r="Z1229"/>
      <c r="AA1229"/>
      <c r="AB1229"/>
      <c r="AC1229" s="66"/>
    </row>
    <row r="1230" spans="2:29" s="35" customFormat="1">
      <c r="B1230" s="38"/>
      <c r="C1230" s="36"/>
      <c r="D1230" s="212" t="s">
        <v>4550</v>
      </c>
      <c r="E1230" s="34" t="str">
        <f>+E1209</f>
        <v>CPU</v>
      </c>
      <c r="F1230" s="34"/>
      <c r="G1230" s="34"/>
      <c r="H1230" s="34"/>
      <c r="I1230" s="34"/>
      <c r="J1230" s="34"/>
      <c r="K1230" s="34"/>
      <c r="L1230" s="34">
        <v>1</v>
      </c>
      <c r="M1230" s="34"/>
      <c r="N1230" s="34"/>
      <c r="O1230" s="34" t="str">
        <f t="shared" si="325"/>
        <v>CONTABILIDAD</v>
      </c>
      <c r="P1230" s="34"/>
      <c r="W1230" s="196"/>
      <c r="X1230" s="111"/>
      <c r="Y1230"/>
      <c r="Z1230"/>
      <c r="AA1230"/>
      <c r="AB1230"/>
      <c r="AC1230" s="66"/>
    </row>
    <row r="1231" spans="2:29" s="35" customFormat="1">
      <c r="B1231" s="38"/>
      <c r="C1231" s="36"/>
      <c r="D1231" s="212" t="s">
        <v>4551</v>
      </c>
      <c r="E1231" s="34" t="str">
        <f>+E1210</f>
        <v>monitor</v>
      </c>
      <c r="F1231" s="34"/>
      <c r="G1231" s="34"/>
      <c r="H1231" s="34"/>
      <c r="I1231" s="34"/>
      <c r="J1231" s="34"/>
      <c r="K1231" s="34"/>
      <c r="L1231" s="34">
        <v>1</v>
      </c>
      <c r="M1231" s="34"/>
      <c r="N1231" s="34"/>
      <c r="O1231" s="34" t="str">
        <f t="shared" si="325"/>
        <v>CONTABILIDAD</v>
      </c>
      <c r="P1231" s="34"/>
      <c r="W1231" s="196"/>
      <c r="X1231" s="111"/>
      <c r="Y1231"/>
      <c r="Z1231"/>
      <c r="AA1231"/>
      <c r="AB1231"/>
      <c r="AC1231" s="66"/>
    </row>
    <row r="1232" spans="2:29" s="35" customFormat="1">
      <c r="B1232" s="38"/>
      <c r="C1232" s="36"/>
      <c r="D1232" s="212" t="s">
        <v>4552</v>
      </c>
      <c r="E1232" s="34" t="s">
        <v>5136</v>
      </c>
      <c r="F1232" s="34" t="str">
        <f>+F1242</f>
        <v>SHARP</v>
      </c>
      <c r="G1232" s="34"/>
      <c r="H1232" s="34"/>
      <c r="I1232" s="34"/>
      <c r="J1232" s="34"/>
      <c r="K1232" s="34"/>
      <c r="L1232" s="34">
        <v>1</v>
      </c>
      <c r="M1232" s="34"/>
      <c r="N1232" s="34"/>
      <c r="O1232" s="34" t="str">
        <f t="shared" si="325"/>
        <v>CONTABILIDAD</v>
      </c>
      <c r="P1232" s="34"/>
      <c r="W1232" s="196"/>
      <c r="X1232" s="111"/>
      <c r="Y1232"/>
      <c r="Z1232"/>
      <c r="AA1232"/>
      <c r="AB1232"/>
      <c r="AC1232" s="66"/>
    </row>
    <row r="1233" spans="2:29" s="35" customFormat="1">
      <c r="B1233" s="38"/>
      <c r="C1233" s="36"/>
      <c r="D1233" s="212" t="s">
        <v>4553</v>
      </c>
      <c r="E1233" s="34" t="s">
        <v>4843</v>
      </c>
      <c r="F1233" s="34"/>
      <c r="G1233" s="34"/>
      <c r="H1233" s="34"/>
      <c r="I1233" s="34"/>
      <c r="J1233" s="34"/>
      <c r="K1233" s="34"/>
      <c r="L1233" s="34">
        <v>1</v>
      </c>
      <c r="M1233" s="34"/>
      <c r="N1233" s="34"/>
      <c r="O1233" s="34" t="str">
        <f t="shared" si="325"/>
        <v>CONTABILIDAD</v>
      </c>
      <c r="P1233" s="34"/>
      <c r="W1233" s="196"/>
      <c r="X1233" s="111"/>
      <c r="Y1233"/>
      <c r="Z1233"/>
      <c r="AA1233"/>
      <c r="AB1233"/>
      <c r="AC1233" s="66"/>
    </row>
    <row r="1234" spans="2:29" s="35" customFormat="1">
      <c r="B1234" s="38"/>
      <c r="C1234" s="36"/>
      <c r="D1234" s="212" t="s">
        <v>4554</v>
      </c>
      <c r="E1234" s="34" t="s">
        <v>663</v>
      </c>
      <c r="F1234" s="34" t="s">
        <v>5085</v>
      </c>
      <c r="G1234" s="34"/>
      <c r="H1234" s="34"/>
      <c r="I1234" s="34"/>
      <c r="J1234" s="34"/>
      <c r="K1234" s="34"/>
      <c r="L1234" s="34">
        <v>1</v>
      </c>
      <c r="M1234" s="34"/>
      <c r="N1234" s="34"/>
      <c r="O1234" s="34" t="str">
        <f t="shared" si="325"/>
        <v>CONTABILIDAD</v>
      </c>
      <c r="P1234" s="34"/>
      <c r="W1234" s="196"/>
      <c r="X1234" s="111"/>
      <c r="Y1234"/>
      <c r="Z1234"/>
      <c r="AA1234"/>
      <c r="AB1234"/>
      <c r="AC1234" s="66"/>
    </row>
    <row r="1235" spans="2:29" s="35" customFormat="1">
      <c r="B1235" s="38"/>
      <c r="C1235" s="36"/>
      <c r="D1235" s="212" t="s">
        <v>4555</v>
      </c>
      <c r="E1235" s="34" t="s">
        <v>1332</v>
      </c>
      <c r="F1235" s="34"/>
      <c r="G1235" s="34"/>
      <c r="H1235" s="34"/>
      <c r="I1235" s="34"/>
      <c r="J1235" s="34"/>
      <c r="K1235" s="34"/>
      <c r="L1235" s="34">
        <v>1</v>
      </c>
      <c r="M1235" s="34"/>
      <c r="N1235" s="34"/>
      <c r="O1235" s="34" t="str">
        <f t="shared" si="325"/>
        <v>CONTABILIDAD</v>
      </c>
      <c r="P1235" s="34"/>
      <c r="W1235" s="196"/>
      <c r="X1235" s="111"/>
      <c r="Y1235"/>
      <c r="Z1235"/>
      <c r="AA1235"/>
      <c r="AB1235"/>
      <c r="AC1235" s="66"/>
    </row>
    <row r="1236" spans="2:29" s="35" customFormat="1">
      <c r="B1236" s="38"/>
      <c r="C1236" s="36"/>
      <c r="D1236" s="212" t="s">
        <v>4556</v>
      </c>
      <c r="E1236" s="34" t="str">
        <f>+E1204</f>
        <v>IMPRESORA</v>
      </c>
      <c r="F1236" s="34" t="str">
        <f>+F1204</f>
        <v>COLOR LASER JET PRO MFP</v>
      </c>
      <c r="G1236" s="34" t="str">
        <f>+G1204</f>
        <v>M281DW</v>
      </c>
      <c r="H1236" s="34"/>
      <c r="I1236" s="34"/>
      <c r="J1236" s="34"/>
      <c r="K1236" s="34"/>
      <c r="L1236" s="34">
        <v>1</v>
      </c>
      <c r="M1236" s="34"/>
      <c r="N1236" s="34"/>
      <c r="O1236" s="34" t="str">
        <f t="shared" si="325"/>
        <v>CONTABILIDAD</v>
      </c>
      <c r="P1236" s="34"/>
      <c r="W1236" s="196"/>
      <c r="X1236" s="111"/>
      <c r="Y1236"/>
      <c r="Z1236"/>
      <c r="AA1236"/>
      <c r="AB1236"/>
      <c r="AC1236" s="66"/>
    </row>
    <row r="1237" spans="2:29" s="35" customFormat="1">
      <c r="B1237" s="38"/>
      <c r="C1237" s="36"/>
      <c r="D1237" s="212" t="s">
        <v>4557</v>
      </c>
      <c r="E1237" s="34" t="str">
        <f>+E1229</f>
        <v xml:space="preserve">Escritorio </v>
      </c>
      <c r="F1237" s="34"/>
      <c r="G1237" s="34"/>
      <c r="H1237" s="34"/>
      <c r="I1237" s="34"/>
      <c r="J1237" s="34"/>
      <c r="K1237" s="34"/>
      <c r="L1237" s="34">
        <v>1</v>
      </c>
      <c r="M1237" s="34"/>
      <c r="N1237" s="34"/>
      <c r="O1237" s="34" t="str">
        <f t="shared" si="325"/>
        <v>CONTABILIDAD</v>
      </c>
      <c r="P1237" s="34"/>
      <c r="W1237" s="196"/>
      <c r="X1237" s="111"/>
      <c r="Y1237"/>
      <c r="Z1237"/>
      <c r="AA1237"/>
      <c r="AB1237"/>
      <c r="AC1237" s="66"/>
    </row>
    <row r="1238" spans="2:29" s="35" customFormat="1">
      <c r="B1238" s="38"/>
      <c r="C1238" s="36"/>
      <c r="D1238" s="212" t="s">
        <v>4558</v>
      </c>
      <c r="E1238" s="34" t="str">
        <f>+E1230</f>
        <v>CPU</v>
      </c>
      <c r="F1238" s="34"/>
      <c r="G1238" s="34"/>
      <c r="H1238" s="34"/>
      <c r="I1238" s="34"/>
      <c r="J1238" s="34"/>
      <c r="K1238" s="34"/>
      <c r="L1238" s="34">
        <v>1</v>
      </c>
      <c r="M1238" s="34"/>
      <c r="N1238" s="34"/>
      <c r="O1238" s="34" t="str">
        <f t="shared" si="325"/>
        <v>CONTABILIDAD</v>
      </c>
      <c r="P1238" s="34"/>
      <c r="W1238" s="196"/>
      <c r="X1238" s="111"/>
      <c r="Y1238"/>
      <c r="Z1238"/>
      <c r="AA1238"/>
      <c r="AB1238"/>
      <c r="AC1238" s="66"/>
    </row>
    <row r="1239" spans="2:29" s="35" customFormat="1">
      <c r="B1239" s="38"/>
      <c r="C1239" s="36"/>
      <c r="D1239" s="212" t="s">
        <v>4559</v>
      </c>
      <c r="E1239" s="34" t="str">
        <f>+E1231</f>
        <v>monitor</v>
      </c>
      <c r="F1239" s="34"/>
      <c r="G1239" s="34"/>
      <c r="H1239" s="34"/>
      <c r="I1239" s="34"/>
      <c r="J1239" s="34"/>
      <c r="K1239" s="34"/>
      <c r="L1239" s="34">
        <v>1</v>
      </c>
      <c r="M1239" s="34"/>
      <c r="N1239" s="34"/>
      <c r="O1239" s="34" t="str">
        <f t="shared" si="325"/>
        <v>CONTABILIDAD</v>
      </c>
      <c r="P1239" s="34"/>
      <c r="W1239" s="196"/>
      <c r="X1239" s="111"/>
      <c r="Y1239"/>
      <c r="Z1239"/>
      <c r="AA1239"/>
      <c r="AB1239"/>
      <c r="AC1239" s="66"/>
    </row>
    <row r="1240" spans="2:29" s="35" customFormat="1">
      <c r="B1240" s="38"/>
      <c r="C1240" s="36"/>
      <c r="D1240" s="212" t="s">
        <v>4560</v>
      </c>
      <c r="E1240" s="34" t="str">
        <f>+E1230</f>
        <v>CPU</v>
      </c>
      <c r="F1240" s="34"/>
      <c r="G1240" s="34"/>
      <c r="H1240" s="34"/>
      <c r="I1240" s="34"/>
      <c r="J1240" s="34"/>
      <c r="K1240" s="34"/>
      <c r="L1240" s="34">
        <v>1</v>
      </c>
      <c r="M1240" s="34"/>
      <c r="N1240" s="34"/>
      <c r="O1240" s="34" t="str">
        <f t="shared" si="325"/>
        <v>CONTABILIDAD</v>
      </c>
      <c r="P1240" s="34"/>
      <c r="W1240" s="196"/>
      <c r="X1240" s="111"/>
      <c r="Y1240"/>
      <c r="Z1240"/>
      <c r="AA1240"/>
      <c r="AB1240"/>
      <c r="AC1240" s="66"/>
    </row>
    <row r="1241" spans="2:29" s="35" customFormat="1">
      <c r="B1241" s="38"/>
      <c r="C1241" s="36"/>
      <c r="D1241" s="212" t="s">
        <v>4561</v>
      </c>
      <c r="E1241" s="34" t="str">
        <f>+E1231</f>
        <v>monitor</v>
      </c>
      <c r="F1241" s="34"/>
      <c r="G1241" s="34"/>
      <c r="H1241" s="34"/>
      <c r="I1241" s="34"/>
      <c r="J1241" s="34"/>
      <c r="K1241" s="34"/>
      <c r="L1241" s="34">
        <v>1</v>
      </c>
      <c r="M1241" s="34"/>
      <c r="N1241" s="34"/>
      <c r="O1241" s="34" t="str">
        <f t="shared" si="325"/>
        <v>CONTABILIDAD</v>
      </c>
      <c r="P1241" s="34"/>
      <c r="W1241" s="196"/>
      <c r="X1241" s="111"/>
      <c r="Y1241"/>
      <c r="Z1241"/>
      <c r="AA1241"/>
      <c r="AB1241"/>
      <c r="AC1241" s="66"/>
    </row>
    <row r="1242" spans="2:29" s="35" customFormat="1">
      <c r="B1242" s="38"/>
      <c r="C1242" s="36"/>
      <c r="D1242" s="212" t="s">
        <v>4562</v>
      </c>
      <c r="E1242" s="34" t="str">
        <f>+E1232</f>
        <v>CALCULADORA</v>
      </c>
      <c r="F1242" s="34" t="s">
        <v>1215</v>
      </c>
      <c r="G1242" s="34"/>
      <c r="H1242" s="34"/>
      <c r="I1242" s="34"/>
      <c r="J1242" s="34"/>
      <c r="K1242" s="34"/>
      <c r="L1242" s="34">
        <v>1</v>
      </c>
      <c r="M1242" s="34"/>
      <c r="N1242" s="34"/>
      <c r="O1242" s="34" t="str">
        <f t="shared" si="325"/>
        <v>CONTABILIDAD</v>
      </c>
      <c r="P1242" s="34"/>
      <c r="W1242" s="196"/>
      <c r="X1242" s="111"/>
      <c r="Y1242"/>
      <c r="Z1242"/>
      <c r="AA1242"/>
      <c r="AB1242"/>
      <c r="AC1242" s="66"/>
    </row>
    <row r="1243" spans="2:29" s="35" customFormat="1">
      <c r="B1243" s="38"/>
      <c r="C1243" s="36"/>
      <c r="D1243" s="212" t="s">
        <v>4563</v>
      </c>
      <c r="E1243" s="34" t="str">
        <f>+E1232</f>
        <v>CALCULADORA</v>
      </c>
      <c r="F1243" s="34" t="str">
        <f>+F1242</f>
        <v>SHARP</v>
      </c>
      <c r="G1243" s="34"/>
      <c r="H1243" s="34"/>
      <c r="I1243" s="34"/>
      <c r="J1243" s="34"/>
      <c r="K1243" s="34"/>
      <c r="L1243" s="34">
        <v>1</v>
      </c>
      <c r="M1243" s="34"/>
      <c r="N1243" s="34"/>
      <c r="O1243" s="34" t="str">
        <f t="shared" si="325"/>
        <v>CONTABILIDAD</v>
      </c>
      <c r="P1243" s="34"/>
      <c r="W1243" s="196"/>
      <c r="X1243" s="111"/>
      <c r="Y1243"/>
      <c r="Z1243"/>
      <c r="AA1243"/>
      <c r="AB1243"/>
      <c r="AC1243" s="66"/>
    </row>
    <row r="1244" spans="2:29" s="35" customFormat="1">
      <c r="B1244" s="38"/>
      <c r="C1244" s="36"/>
      <c r="D1244" s="212" t="s">
        <v>4564</v>
      </c>
      <c r="E1244" s="34" t="s">
        <v>2292</v>
      </c>
      <c r="F1244" s="34" t="s">
        <v>5138</v>
      </c>
      <c r="G1244" s="34"/>
      <c r="H1244" s="34"/>
      <c r="I1244" s="34"/>
      <c r="J1244" s="34"/>
      <c r="K1244" s="34"/>
      <c r="L1244" s="34">
        <v>1</v>
      </c>
      <c r="M1244" s="34"/>
      <c r="N1244" s="34"/>
      <c r="O1244" s="34" t="str">
        <f t="shared" si="325"/>
        <v>CONTABILIDAD</v>
      </c>
      <c r="P1244" s="34"/>
      <c r="W1244" s="196"/>
      <c r="X1244" s="111"/>
      <c r="Y1244"/>
      <c r="Z1244"/>
      <c r="AA1244"/>
      <c r="AB1244"/>
      <c r="AC1244" s="66"/>
    </row>
    <row r="1245" spans="2:29" s="35" customFormat="1">
      <c r="B1245" s="38"/>
      <c r="C1245" s="36"/>
      <c r="D1245" s="212" t="s">
        <v>4565</v>
      </c>
      <c r="E1245" s="34" t="s">
        <v>2528</v>
      </c>
      <c r="F1245" s="34" t="s">
        <v>5137</v>
      </c>
      <c r="G1245" s="34"/>
      <c r="H1245" s="34"/>
      <c r="I1245" s="34"/>
      <c r="J1245" s="34"/>
      <c r="K1245" s="34"/>
      <c r="L1245" s="34">
        <v>1</v>
      </c>
      <c r="M1245" s="34"/>
      <c r="N1245" s="34"/>
      <c r="O1245" s="34" t="str">
        <f t="shared" si="325"/>
        <v>CONTABILIDAD</v>
      </c>
      <c r="P1245" s="34"/>
      <c r="W1245" s="196"/>
      <c r="X1245" s="111"/>
      <c r="Y1245"/>
      <c r="Z1245"/>
      <c r="AA1245"/>
      <c r="AB1245"/>
      <c r="AC1245" s="66"/>
    </row>
    <row r="1246" spans="2:29" s="35" customFormat="1">
      <c r="B1246" s="38"/>
      <c r="C1246" s="36"/>
      <c r="D1246" s="212" t="s">
        <v>4566</v>
      </c>
      <c r="E1246" s="34" t="str">
        <f>+E1227</f>
        <v>SILLA DE OFCINA</v>
      </c>
      <c r="F1246" s="34"/>
      <c r="G1246" s="34"/>
      <c r="H1246" s="34"/>
      <c r="I1246" s="34"/>
      <c r="J1246" s="34"/>
      <c r="K1246" s="34"/>
      <c r="L1246" s="34">
        <v>1</v>
      </c>
      <c r="M1246" s="34"/>
      <c r="N1246" s="34"/>
      <c r="O1246" s="34" t="str">
        <f t="shared" si="325"/>
        <v>CONTABILIDAD</v>
      </c>
      <c r="P1246" s="34"/>
      <c r="W1246" s="196"/>
      <c r="X1246" s="111"/>
      <c r="Y1246"/>
      <c r="Z1246"/>
      <c r="AA1246"/>
      <c r="AB1246"/>
      <c r="AC1246" s="66"/>
    </row>
    <row r="1247" spans="2:29" s="35" customFormat="1">
      <c r="B1247" s="38"/>
      <c r="C1247" s="36"/>
      <c r="D1247" s="212" t="s">
        <v>4567</v>
      </c>
      <c r="E1247" s="34" t="str">
        <f>+E1246</f>
        <v>SILLA DE OFCINA</v>
      </c>
      <c r="F1247" s="34"/>
      <c r="G1247" s="34"/>
      <c r="H1247" s="34"/>
      <c r="I1247" s="34"/>
      <c r="J1247" s="34"/>
      <c r="K1247" s="34"/>
      <c r="L1247" s="34">
        <v>1</v>
      </c>
      <c r="M1247" s="34"/>
      <c r="N1247" s="34"/>
      <c r="O1247" s="34" t="str">
        <f t="shared" si="325"/>
        <v>CONTABILIDAD</v>
      </c>
      <c r="P1247" s="34"/>
      <c r="W1247" s="196"/>
      <c r="X1247" s="111"/>
      <c r="Y1247"/>
      <c r="Z1247"/>
      <c r="AA1247"/>
      <c r="AB1247"/>
      <c r="AC1247" s="66"/>
    </row>
    <row r="1248" spans="2:29" s="35" customFormat="1">
      <c r="B1248" s="38"/>
      <c r="C1248" s="36"/>
      <c r="D1248" s="212" t="s">
        <v>4568</v>
      </c>
      <c r="E1248" s="34" t="s">
        <v>4843</v>
      </c>
      <c r="F1248" s="34"/>
      <c r="G1248" s="34"/>
      <c r="H1248" s="34"/>
      <c r="I1248" s="34"/>
      <c r="J1248" s="34"/>
      <c r="K1248" s="34"/>
      <c r="L1248" s="34">
        <v>1</v>
      </c>
      <c r="M1248" s="34"/>
      <c r="N1248" s="34"/>
      <c r="O1248" s="34" t="str">
        <f t="shared" si="325"/>
        <v>CONTABILIDAD</v>
      </c>
      <c r="P1248" s="34"/>
      <c r="W1248" s="196"/>
      <c r="X1248" s="111"/>
      <c r="Y1248"/>
      <c r="Z1248"/>
      <c r="AA1248"/>
      <c r="AB1248"/>
      <c r="AC1248" s="66"/>
    </row>
    <row r="1249" spans="2:29" s="35" customFormat="1">
      <c r="B1249" s="38"/>
      <c r="C1249" s="36"/>
      <c r="D1249" s="212" t="s">
        <v>4569</v>
      </c>
      <c r="E1249" s="34" t="str">
        <f>+E1246</f>
        <v>SILLA DE OFCINA</v>
      </c>
      <c r="F1249" s="34"/>
      <c r="G1249" s="34"/>
      <c r="H1249" s="34"/>
      <c r="I1249" s="34"/>
      <c r="J1249" s="34"/>
      <c r="K1249" s="34"/>
      <c r="L1249" s="34">
        <v>1</v>
      </c>
      <c r="M1249" s="34"/>
      <c r="N1249" s="34"/>
      <c r="O1249" s="34" t="s">
        <v>5139</v>
      </c>
      <c r="P1249" s="34"/>
      <c r="W1249" s="196"/>
      <c r="X1249" s="111"/>
      <c r="Y1249"/>
      <c r="Z1249"/>
      <c r="AA1249"/>
      <c r="AB1249"/>
      <c r="AC1249" s="66"/>
    </row>
    <row r="1250" spans="2:29" s="35" customFormat="1">
      <c r="B1250" s="38"/>
      <c r="C1250" s="36"/>
      <c r="D1250" s="212" t="s">
        <v>4570</v>
      </c>
      <c r="E1250" s="34" t="str">
        <f>+E1247</f>
        <v>SILLA DE OFCINA</v>
      </c>
      <c r="F1250" s="34"/>
      <c r="G1250" s="34"/>
      <c r="H1250" s="34"/>
      <c r="I1250" s="34"/>
      <c r="J1250" s="34"/>
      <c r="K1250" s="34"/>
      <c r="L1250" s="34">
        <f>+L1245</f>
        <v>1</v>
      </c>
      <c r="M1250" s="34"/>
      <c r="N1250" s="34"/>
      <c r="O1250" s="34" t="str">
        <f t="shared" ref="O1250:O1257" si="326">+O1249</f>
        <v>NACIDOS VIVOS</v>
      </c>
      <c r="P1250" s="34"/>
      <c r="W1250" s="196"/>
      <c r="X1250" s="111"/>
      <c r="Y1250"/>
      <c r="Z1250"/>
      <c r="AA1250"/>
      <c r="AB1250"/>
      <c r="AC1250" s="66"/>
    </row>
    <row r="1251" spans="2:29" s="35" customFormat="1">
      <c r="B1251" s="38"/>
      <c r="C1251" s="36"/>
      <c r="D1251" s="212" t="s">
        <v>4571</v>
      </c>
      <c r="E1251" s="34" t="str">
        <f>+E1246</f>
        <v>SILLA DE OFCINA</v>
      </c>
      <c r="F1251" s="34"/>
      <c r="G1251" s="34"/>
      <c r="H1251" s="34"/>
      <c r="I1251" s="34"/>
      <c r="J1251" s="34"/>
      <c r="K1251" s="34"/>
      <c r="L1251" s="34">
        <f>+L1245</f>
        <v>1</v>
      </c>
      <c r="M1251" s="34"/>
      <c r="N1251" s="34"/>
      <c r="O1251" s="34" t="str">
        <f t="shared" si="326"/>
        <v>NACIDOS VIVOS</v>
      </c>
      <c r="P1251" s="34"/>
      <c r="W1251" s="196"/>
      <c r="X1251" s="111"/>
      <c r="Y1251"/>
      <c r="Z1251"/>
      <c r="AA1251"/>
      <c r="AB1251"/>
      <c r="AC1251" s="66"/>
    </row>
    <row r="1252" spans="2:29" s="35" customFormat="1">
      <c r="B1252" s="38"/>
      <c r="C1252" s="36"/>
      <c r="D1252" s="212" t="s">
        <v>4572</v>
      </c>
      <c r="E1252" s="34" t="s">
        <v>1709</v>
      </c>
      <c r="F1252" s="34"/>
      <c r="G1252" s="34"/>
      <c r="H1252" s="34"/>
      <c r="I1252" s="34"/>
      <c r="J1252" s="34"/>
      <c r="K1252" s="34"/>
      <c r="L1252" s="34">
        <f>+L1247</f>
        <v>1</v>
      </c>
      <c r="M1252" s="34"/>
      <c r="N1252" s="34"/>
      <c r="O1252" s="34" t="str">
        <f t="shared" si="326"/>
        <v>NACIDOS VIVOS</v>
      </c>
      <c r="P1252" s="34"/>
      <c r="W1252" s="196"/>
      <c r="X1252" s="111"/>
      <c r="Y1252"/>
      <c r="Z1252"/>
      <c r="AA1252"/>
      <c r="AB1252"/>
      <c r="AC1252" s="66"/>
    </row>
    <row r="1253" spans="2:29" s="35" customFormat="1">
      <c r="B1253" s="38"/>
      <c r="C1253" s="36"/>
      <c r="D1253" s="212" t="s">
        <v>4573</v>
      </c>
      <c r="E1253" s="34" t="str">
        <f>+E1252</f>
        <v>Mesa azul Escritorio</v>
      </c>
      <c r="F1253" s="34"/>
      <c r="G1253" s="34"/>
      <c r="H1253" s="34"/>
      <c r="I1253" s="34"/>
      <c r="J1253" s="34"/>
      <c r="K1253" s="34"/>
      <c r="L1253" s="34">
        <f>+L1247</f>
        <v>1</v>
      </c>
      <c r="M1253" s="34"/>
      <c r="N1253" s="34"/>
      <c r="O1253" s="34" t="str">
        <f t="shared" si="326"/>
        <v>NACIDOS VIVOS</v>
      </c>
      <c r="P1253" s="34"/>
      <c r="W1253" s="196"/>
      <c r="X1253" s="111"/>
      <c r="Y1253"/>
      <c r="Z1253"/>
      <c r="AA1253"/>
      <c r="AB1253"/>
      <c r="AC1253" s="66"/>
    </row>
    <row r="1254" spans="2:29" s="35" customFormat="1">
      <c r="B1254" s="38"/>
      <c r="C1254" s="36"/>
      <c r="D1254" s="212" t="s">
        <v>4574</v>
      </c>
      <c r="E1254" s="34" t="str">
        <f>+E1251</f>
        <v>SILLA DE OFCINA</v>
      </c>
      <c r="F1254" s="34"/>
      <c r="G1254" s="34"/>
      <c r="H1254" s="34"/>
      <c r="I1254" s="34"/>
      <c r="J1254" s="34"/>
      <c r="K1254" s="34"/>
      <c r="L1254" s="34">
        <f>+L1249</f>
        <v>1</v>
      </c>
      <c r="M1254" s="34"/>
      <c r="N1254" s="34"/>
      <c r="O1254" s="34" t="str">
        <f t="shared" si="326"/>
        <v>NACIDOS VIVOS</v>
      </c>
      <c r="P1254" s="34"/>
      <c r="W1254" s="196"/>
      <c r="X1254" s="111"/>
      <c r="Y1254"/>
      <c r="Z1254"/>
      <c r="AA1254"/>
      <c r="AB1254"/>
      <c r="AC1254" s="66"/>
    </row>
    <row r="1255" spans="2:29" s="35" customFormat="1">
      <c r="B1255" s="38"/>
      <c r="C1255" s="36"/>
      <c r="D1255" s="212" t="s">
        <v>4575</v>
      </c>
      <c r="E1255" s="34" t="str">
        <f>+E1251</f>
        <v>SILLA DE OFCINA</v>
      </c>
      <c r="F1255" s="34"/>
      <c r="G1255" s="34"/>
      <c r="H1255" s="34"/>
      <c r="I1255" s="34"/>
      <c r="J1255" s="34"/>
      <c r="K1255" s="34"/>
      <c r="L1255" s="34">
        <f>+L1249</f>
        <v>1</v>
      </c>
      <c r="M1255" s="34"/>
      <c r="N1255" s="34"/>
      <c r="O1255" s="34" t="str">
        <f t="shared" si="326"/>
        <v>NACIDOS VIVOS</v>
      </c>
      <c r="P1255" s="34"/>
      <c r="W1255" s="196"/>
      <c r="X1255" s="111"/>
      <c r="Y1255"/>
      <c r="Z1255"/>
      <c r="AA1255"/>
      <c r="AB1255"/>
      <c r="AC1255" s="66"/>
    </row>
    <row r="1256" spans="2:29" s="35" customFormat="1">
      <c r="B1256" s="38"/>
      <c r="C1256" s="36"/>
      <c r="D1256" s="212" t="s">
        <v>4576</v>
      </c>
      <c r="E1256" s="34" t="str">
        <f>+E1240</f>
        <v>CPU</v>
      </c>
      <c r="F1256" s="34"/>
      <c r="G1256" s="34"/>
      <c r="H1256" s="34"/>
      <c r="I1256" s="34"/>
      <c r="J1256" s="34"/>
      <c r="K1256" s="34"/>
      <c r="L1256" s="34">
        <f>+L1251</f>
        <v>1</v>
      </c>
      <c r="M1256" s="34"/>
      <c r="N1256" s="34"/>
      <c r="O1256" s="34" t="str">
        <f t="shared" si="326"/>
        <v>NACIDOS VIVOS</v>
      </c>
      <c r="P1256" s="34"/>
      <c r="W1256" s="196"/>
      <c r="X1256" s="111"/>
      <c r="Y1256"/>
      <c r="Z1256"/>
      <c r="AA1256"/>
      <c r="AB1256"/>
      <c r="AC1256" s="66"/>
    </row>
    <row r="1257" spans="2:29" s="35" customFormat="1">
      <c r="B1257" s="38"/>
      <c r="C1257" s="36"/>
      <c r="D1257" s="212" t="s">
        <v>4577</v>
      </c>
      <c r="E1257" s="34" t="str">
        <f>+E1241</f>
        <v>monitor</v>
      </c>
      <c r="F1257" s="34"/>
      <c r="G1257" s="34"/>
      <c r="H1257" s="34"/>
      <c r="I1257" s="34"/>
      <c r="J1257" s="34"/>
      <c r="K1257" s="34"/>
      <c r="L1257" s="34">
        <f>+L1251</f>
        <v>1</v>
      </c>
      <c r="M1257" s="34"/>
      <c r="N1257" s="34"/>
      <c r="O1257" s="34" t="str">
        <f t="shared" si="326"/>
        <v>NACIDOS VIVOS</v>
      </c>
      <c r="P1257" s="34"/>
      <c r="W1257" s="196"/>
      <c r="X1257" s="111"/>
      <c r="Y1257"/>
      <c r="Z1257"/>
      <c r="AA1257"/>
      <c r="AB1257"/>
      <c r="AC1257" s="66"/>
    </row>
    <row r="1258" spans="2:29" s="35" customFormat="1">
      <c r="B1258" s="38"/>
      <c r="C1258" s="36"/>
      <c r="D1258" s="212" t="s">
        <v>4578</v>
      </c>
      <c r="E1258" s="34" t="str">
        <f>+E1215</f>
        <v>LOCKER</v>
      </c>
      <c r="F1258" s="34"/>
      <c r="G1258" s="34"/>
      <c r="H1258" s="34"/>
      <c r="I1258" s="34"/>
      <c r="J1258" s="34"/>
      <c r="K1258" s="34"/>
      <c r="L1258" s="34">
        <f>+L1252</f>
        <v>1</v>
      </c>
      <c r="M1258" s="34"/>
      <c r="N1258" s="34"/>
      <c r="O1258" s="34" t="str">
        <f>+O1253</f>
        <v>NACIDOS VIVOS</v>
      </c>
      <c r="P1258" s="34"/>
      <c r="W1258" s="196"/>
      <c r="X1258" s="111"/>
      <c r="Y1258"/>
      <c r="Z1258"/>
      <c r="AA1258"/>
      <c r="AB1258"/>
      <c r="AC1258" s="66"/>
    </row>
    <row r="1259" spans="2:29" s="35" customFormat="1">
      <c r="B1259" s="38"/>
      <c r="C1259" s="36"/>
      <c r="D1259" s="212" t="s">
        <v>4579</v>
      </c>
      <c r="E1259" s="34" t="s">
        <v>5140</v>
      </c>
      <c r="F1259" s="34"/>
      <c r="G1259" s="34"/>
      <c r="H1259" s="34"/>
      <c r="I1259" s="34"/>
      <c r="J1259" s="34"/>
      <c r="K1259" s="34"/>
      <c r="L1259" s="34">
        <f>+L1254</f>
        <v>1</v>
      </c>
      <c r="M1259" s="34"/>
      <c r="N1259" s="34"/>
      <c r="O1259" s="34" t="s">
        <v>5141</v>
      </c>
      <c r="P1259" s="34"/>
      <c r="W1259" s="196"/>
      <c r="X1259" s="111"/>
      <c r="Y1259"/>
      <c r="Z1259"/>
      <c r="AA1259"/>
      <c r="AB1259"/>
      <c r="AC1259" s="66"/>
    </row>
    <row r="1260" spans="2:29" s="35" customFormat="1">
      <c r="B1260" s="38"/>
      <c r="C1260" s="36"/>
      <c r="D1260" s="212" t="s">
        <v>4580</v>
      </c>
      <c r="E1260" s="34" t="str">
        <f>+E1250</f>
        <v>SILLA DE OFCINA</v>
      </c>
      <c r="F1260" s="34"/>
      <c r="G1260" s="34"/>
      <c r="H1260" s="34"/>
      <c r="I1260" s="34"/>
      <c r="J1260" s="34"/>
      <c r="K1260" s="34"/>
      <c r="L1260" s="34">
        <f>+L1250</f>
        <v>1</v>
      </c>
      <c r="M1260" s="34"/>
      <c r="N1260" s="34"/>
      <c r="O1260" s="34" t="str">
        <f>+O1259</f>
        <v>VACUNA</v>
      </c>
      <c r="P1260" s="34"/>
      <c r="W1260" s="196"/>
      <c r="X1260" s="111"/>
      <c r="Y1260"/>
      <c r="Z1260"/>
      <c r="AA1260"/>
      <c r="AB1260"/>
      <c r="AC1260" s="66"/>
    </row>
    <row r="1261" spans="2:29" s="35" customFormat="1">
      <c r="B1261" s="38"/>
      <c r="C1261" s="36"/>
      <c r="D1261" s="212" t="s">
        <v>4581</v>
      </c>
      <c r="E1261" s="34" t="str">
        <f>+E1250</f>
        <v>SILLA DE OFCINA</v>
      </c>
      <c r="F1261" s="34"/>
      <c r="G1261" s="34"/>
      <c r="H1261" s="34"/>
      <c r="I1261" s="34"/>
      <c r="J1261" s="34"/>
      <c r="K1261" s="34"/>
      <c r="L1261" s="34">
        <f>+L1250</f>
        <v>1</v>
      </c>
      <c r="M1261" s="34"/>
      <c r="N1261" s="34"/>
      <c r="O1261" s="34" t="str">
        <f>+O1259</f>
        <v>VACUNA</v>
      </c>
      <c r="P1261" s="34"/>
      <c r="W1261" s="196"/>
      <c r="X1261" s="111"/>
      <c r="Y1261"/>
      <c r="Z1261"/>
      <c r="AA1261"/>
      <c r="AB1261"/>
      <c r="AC1261" s="66"/>
    </row>
    <row r="1262" spans="2:29" s="35" customFormat="1">
      <c r="B1262" s="38"/>
      <c r="C1262" s="36"/>
      <c r="D1262" s="212" t="s">
        <v>4582</v>
      </c>
      <c r="E1262" s="34" t="str">
        <f>+E1256</f>
        <v>CPU</v>
      </c>
      <c r="F1262" s="34"/>
      <c r="G1262" s="34"/>
      <c r="H1262" s="34"/>
      <c r="I1262" s="34"/>
      <c r="J1262" s="34"/>
      <c r="K1262" s="34"/>
      <c r="L1262" s="34">
        <f>+L1252</f>
        <v>1</v>
      </c>
      <c r="M1262" s="34"/>
      <c r="N1262" s="34"/>
      <c r="O1262" s="34" t="str">
        <f>+O1261</f>
        <v>VACUNA</v>
      </c>
      <c r="P1262" s="34"/>
      <c r="W1262" s="196"/>
      <c r="X1262" s="111"/>
      <c r="Y1262"/>
      <c r="Z1262"/>
      <c r="AA1262"/>
      <c r="AB1262"/>
      <c r="AC1262" s="66"/>
    </row>
    <row r="1263" spans="2:29" s="35" customFormat="1">
      <c r="B1263" s="38"/>
      <c r="C1263" s="36"/>
      <c r="D1263" s="212" t="s">
        <v>4583</v>
      </c>
      <c r="E1263" s="34" t="str">
        <f>+E1257</f>
        <v>monitor</v>
      </c>
      <c r="F1263" s="34"/>
      <c r="G1263" s="34"/>
      <c r="H1263" s="34"/>
      <c r="I1263" s="34"/>
      <c r="J1263" s="34"/>
      <c r="K1263" s="34"/>
      <c r="L1263" s="34">
        <f>+L1252</f>
        <v>1</v>
      </c>
      <c r="M1263" s="34"/>
      <c r="N1263" s="34"/>
      <c r="O1263" s="34" t="str">
        <f>+O1261</f>
        <v>VACUNA</v>
      </c>
      <c r="P1263" s="34"/>
      <c r="W1263" s="196"/>
      <c r="X1263" s="111"/>
      <c r="Y1263"/>
      <c r="Z1263"/>
      <c r="AA1263"/>
      <c r="AB1263"/>
      <c r="AC1263" s="66"/>
    </row>
    <row r="1264" spans="2:29" s="35" customFormat="1">
      <c r="B1264" s="38"/>
      <c r="C1264" s="36"/>
      <c r="D1264" s="212" t="s">
        <v>4584</v>
      </c>
      <c r="E1264" s="34" t="s">
        <v>1243</v>
      </c>
      <c r="F1264" s="34"/>
      <c r="G1264" s="34"/>
      <c r="H1264" s="34"/>
      <c r="I1264" s="34"/>
      <c r="J1264" s="34"/>
      <c r="K1264" s="34"/>
      <c r="L1264" s="34">
        <f>+L1254</f>
        <v>1</v>
      </c>
      <c r="M1264" s="34"/>
      <c r="N1264" s="34"/>
      <c r="O1264" s="34" t="str">
        <f>+O1263</f>
        <v>VACUNA</v>
      </c>
      <c r="P1264" s="34"/>
      <c r="W1264" s="196"/>
      <c r="X1264" s="111"/>
      <c r="Y1264"/>
      <c r="Z1264"/>
      <c r="AA1264"/>
      <c r="AB1264"/>
      <c r="AC1264" s="66"/>
    </row>
    <row r="1265" spans="2:29" s="35" customFormat="1">
      <c r="B1265" s="38"/>
      <c r="C1265" s="36"/>
      <c r="D1265" s="212" t="s">
        <v>4585</v>
      </c>
      <c r="E1265" s="34" t="str">
        <f>+E1262</f>
        <v>CPU</v>
      </c>
      <c r="F1265" s="34"/>
      <c r="G1265" s="34"/>
      <c r="H1265" s="34"/>
      <c r="I1265" s="34"/>
      <c r="J1265" s="34"/>
      <c r="K1265" s="34"/>
      <c r="L1265" s="34">
        <f>+L1254</f>
        <v>1</v>
      </c>
      <c r="M1265" s="34"/>
      <c r="N1265" s="34"/>
      <c r="O1265" s="34" t="str">
        <f>+O1263</f>
        <v>VACUNA</v>
      </c>
      <c r="P1265" s="34"/>
      <c r="W1265" s="196"/>
      <c r="X1265" s="111"/>
      <c r="Y1265"/>
      <c r="Z1265"/>
      <c r="AA1265"/>
      <c r="AB1265"/>
      <c r="AC1265" s="66"/>
    </row>
    <row r="1266" spans="2:29" s="35" customFormat="1">
      <c r="B1266" s="38"/>
      <c r="C1266" s="36"/>
      <c r="D1266" s="212" t="s">
        <v>4586</v>
      </c>
      <c r="E1266" s="34" t="str">
        <f>+E1263</f>
        <v>monitor</v>
      </c>
      <c r="F1266" s="34"/>
      <c r="G1266" s="34"/>
      <c r="H1266" s="34"/>
      <c r="I1266" s="34"/>
      <c r="J1266" s="34"/>
      <c r="K1266" s="34"/>
      <c r="L1266" s="34">
        <f>+L1256</f>
        <v>1</v>
      </c>
      <c r="M1266" s="34"/>
      <c r="N1266" s="34"/>
      <c r="O1266" s="34" t="str">
        <f>+O1265</f>
        <v>VACUNA</v>
      </c>
      <c r="P1266" s="34"/>
      <c r="W1266" s="196"/>
      <c r="X1266" s="111"/>
      <c r="Y1266"/>
      <c r="Z1266"/>
      <c r="AA1266"/>
      <c r="AB1266"/>
      <c r="AC1266" s="66"/>
    </row>
    <row r="1267" spans="2:29" s="35" customFormat="1">
      <c r="B1267" s="38"/>
      <c r="C1267" s="36"/>
      <c r="D1267" s="212" t="s">
        <v>4587</v>
      </c>
      <c r="E1267" s="34" t="str">
        <f>+E1248</f>
        <v>SILLA DE ESPERA</v>
      </c>
      <c r="F1267" s="34"/>
      <c r="G1267" s="34"/>
      <c r="H1267" s="34"/>
      <c r="I1267" s="34"/>
      <c r="J1267" s="34"/>
      <c r="K1267" s="34"/>
      <c r="L1267" s="34">
        <f>+L1256</f>
        <v>1</v>
      </c>
      <c r="M1267" s="34"/>
      <c r="N1267" s="34"/>
      <c r="O1267" s="34" t="str">
        <f>+O1265</f>
        <v>VACUNA</v>
      </c>
      <c r="P1267" s="34"/>
      <c r="W1267" s="196"/>
      <c r="X1267" s="111"/>
      <c r="Y1267"/>
      <c r="Z1267"/>
      <c r="AA1267"/>
      <c r="AB1267"/>
      <c r="AC1267" s="66"/>
    </row>
    <row r="1268" spans="2:29" s="35" customFormat="1">
      <c r="B1268" s="38"/>
      <c r="C1268" s="36"/>
      <c r="D1268" s="212" t="s">
        <v>4588</v>
      </c>
      <c r="E1268" s="34" t="str">
        <f>+E1250</f>
        <v>SILLA DE OFCINA</v>
      </c>
      <c r="F1268" s="34"/>
      <c r="G1268" s="34"/>
      <c r="H1268" s="34"/>
      <c r="I1268" s="34"/>
      <c r="J1268" s="34"/>
      <c r="K1268" s="34"/>
      <c r="L1268" s="34">
        <f>+L1258</f>
        <v>1</v>
      </c>
      <c r="M1268" s="34"/>
      <c r="N1268" s="34"/>
      <c r="O1268" s="34" t="str">
        <f>+O1267</f>
        <v>VACUNA</v>
      </c>
      <c r="P1268" s="34"/>
      <c r="W1268" s="196"/>
      <c r="X1268" s="111"/>
      <c r="Y1268"/>
      <c r="Z1268"/>
      <c r="AA1268"/>
      <c r="AB1268"/>
      <c r="AC1268" s="66"/>
    </row>
    <row r="1269" spans="2:29" s="35" customFormat="1">
      <c r="B1269" s="38"/>
      <c r="C1269" s="36"/>
      <c r="D1269" s="212" t="s">
        <v>4589</v>
      </c>
      <c r="E1269" s="34" t="str">
        <f>+E1258</f>
        <v>LOCKER</v>
      </c>
      <c r="F1269" s="34"/>
      <c r="G1269" s="34"/>
      <c r="H1269" s="34"/>
      <c r="I1269" s="34"/>
      <c r="J1269" s="34"/>
      <c r="K1269" s="34"/>
      <c r="L1269" s="34">
        <f>+L1258</f>
        <v>1</v>
      </c>
      <c r="M1269" s="34"/>
      <c r="N1269" s="34"/>
      <c r="O1269" s="34" t="str">
        <f>+O1267</f>
        <v>VACUNA</v>
      </c>
      <c r="P1269" s="34"/>
      <c r="W1269" s="196"/>
      <c r="X1269" s="111"/>
      <c r="Y1269"/>
      <c r="Z1269"/>
      <c r="AA1269"/>
      <c r="AB1269"/>
      <c r="AC1269" s="66"/>
    </row>
    <row r="1270" spans="2:29" s="35" customFormat="1">
      <c r="B1270" s="38"/>
      <c r="C1270" s="36"/>
      <c r="D1270" s="212" t="s">
        <v>4590</v>
      </c>
      <c r="E1270" s="34" t="str">
        <f>+E1258</f>
        <v>LOCKER</v>
      </c>
      <c r="F1270" s="34"/>
      <c r="G1270" s="34"/>
      <c r="H1270" s="34"/>
      <c r="I1270" s="34"/>
      <c r="J1270" s="34"/>
      <c r="K1270" s="34"/>
      <c r="L1270" s="34">
        <f>+L1260</f>
        <v>1</v>
      </c>
      <c r="M1270" s="34"/>
      <c r="N1270" s="34"/>
      <c r="O1270" s="34" t="str">
        <f>+O1269</f>
        <v>VACUNA</v>
      </c>
      <c r="P1270" s="34"/>
      <c r="W1270" s="196"/>
      <c r="X1270" s="111"/>
      <c r="Y1270"/>
      <c r="Z1270"/>
      <c r="AA1270"/>
      <c r="AB1270"/>
      <c r="AC1270" s="66"/>
    </row>
    <row r="1271" spans="2:29" s="35" customFormat="1">
      <c r="B1271" s="38"/>
      <c r="C1271" s="36"/>
      <c r="D1271" s="212" t="s">
        <v>4591</v>
      </c>
      <c r="E1271" s="34" t="s">
        <v>5142</v>
      </c>
      <c r="F1271" s="34"/>
      <c r="G1271" s="34"/>
      <c r="H1271" s="34"/>
      <c r="I1271" s="34"/>
      <c r="J1271" s="34"/>
      <c r="K1271" s="34"/>
      <c r="L1271" s="34">
        <f>+L1260</f>
        <v>1</v>
      </c>
      <c r="M1271" s="34"/>
      <c r="N1271" s="34"/>
      <c r="O1271" s="34" t="str">
        <f>+O1269</f>
        <v>VACUNA</v>
      </c>
      <c r="P1271" s="34"/>
      <c r="W1271" s="196"/>
      <c r="X1271" s="111"/>
      <c r="Y1271"/>
      <c r="Z1271"/>
      <c r="AA1271"/>
      <c r="AB1271"/>
      <c r="AC1271" s="66"/>
    </row>
    <row r="1272" spans="2:29" s="35" customFormat="1">
      <c r="B1272" s="38"/>
      <c r="C1272" s="36"/>
      <c r="D1272" s="212" t="s">
        <v>4592</v>
      </c>
      <c r="E1272" s="34" t="s">
        <v>1332</v>
      </c>
      <c r="F1272" s="34"/>
      <c r="G1272" s="34"/>
      <c r="H1272" s="34"/>
      <c r="I1272" s="34"/>
      <c r="J1272" s="34"/>
      <c r="K1272" s="34"/>
      <c r="L1272" s="34">
        <f>+L1261</f>
        <v>1</v>
      </c>
      <c r="M1272" s="34"/>
      <c r="N1272" s="34"/>
      <c r="O1272" s="34" t="str">
        <f>+O1270</f>
        <v>VACUNA</v>
      </c>
      <c r="P1272" s="34"/>
      <c r="W1272" s="196"/>
      <c r="X1272" s="111"/>
      <c r="Y1272"/>
      <c r="Z1272"/>
      <c r="AA1272"/>
      <c r="AB1272"/>
      <c r="AC1272" s="66"/>
    </row>
    <row r="1273" spans="2:29" s="35" customFormat="1">
      <c r="B1273" s="38"/>
      <c r="C1273" s="36"/>
      <c r="D1273" s="212" t="s">
        <v>4593</v>
      </c>
      <c r="E1273" s="34" t="s">
        <v>1332</v>
      </c>
      <c r="F1273" s="34"/>
      <c r="G1273" s="34"/>
      <c r="H1273" s="34"/>
      <c r="I1273" s="34"/>
      <c r="J1273" s="34"/>
      <c r="K1273" s="34"/>
      <c r="L1273" s="34">
        <f>+L1263</f>
        <v>1</v>
      </c>
      <c r="M1273" s="34"/>
      <c r="N1273" s="34"/>
      <c r="O1273" s="34" t="str">
        <f>+O1272</f>
        <v>VACUNA</v>
      </c>
      <c r="P1273" s="34"/>
      <c r="W1273" s="196"/>
      <c r="X1273" s="111"/>
      <c r="Y1273"/>
      <c r="Z1273"/>
      <c r="AA1273"/>
      <c r="AB1273"/>
      <c r="AC1273" s="66"/>
    </row>
    <row r="1274" spans="2:29" s="35" customFormat="1">
      <c r="B1274" s="38"/>
      <c r="C1274" s="36"/>
      <c r="D1274" s="212" t="s">
        <v>4594</v>
      </c>
      <c r="E1274" s="34" t="str">
        <f>+E1258</f>
        <v>LOCKER</v>
      </c>
      <c r="F1274" s="34"/>
      <c r="G1274" s="34"/>
      <c r="H1274" s="34"/>
      <c r="I1274" s="34"/>
      <c r="J1274" s="34"/>
      <c r="K1274" s="34"/>
      <c r="L1274" s="34">
        <f>+L1263</f>
        <v>1</v>
      </c>
      <c r="M1274" s="34"/>
      <c r="N1274" s="34"/>
      <c r="O1274" s="34" t="str">
        <f>+O1272</f>
        <v>VACUNA</v>
      </c>
      <c r="P1274" s="34"/>
      <c r="W1274" s="196"/>
      <c r="X1274" s="111"/>
      <c r="Y1274"/>
      <c r="Z1274"/>
      <c r="AA1274"/>
      <c r="AB1274"/>
      <c r="AC1274" s="66"/>
    </row>
    <row r="1275" spans="2:29" s="35" customFormat="1">
      <c r="B1275" s="38"/>
      <c r="C1275" s="36"/>
      <c r="D1275" s="212" t="s">
        <v>4595</v>
      </c>
      <c r="E1275" s="34" t="str">
        <f t="shared" ref="E1275:E1277" si="327">+E1259</f>
        <v>EXTINTOR VACUNA</v>
      </c>
      <c r="F1275" s="34"/>
      <c r="G1275" s="34"/>
      <c r="H1275" s="34"/>
      <c r="I1275" s="34"/>
      <c r="J1275" s="34"/>
      <c r="K1275" s="34"/>
      <c r="L1275" s="34">
        <f>+L1265</f>
        <v>1</v>
      </c>
      <c r="M1275" s="34"/>
      <c r="N1275" s="34"/>
      <c r="O1275" s="34" t="str">
        <f>+O1274</f>
        <v>VACUNA</v>
      </c>
      <c r="P1275" s="34"/>
      <c r="W1275" s="196"/>
      <c r="X1275" s="111"/>
      <c r="Y1275"/>
      <c r="Z1275"/>
      <c r="AA1275"/>
      <c r="AB1275"/>
      <c r="AC1275" s="66"/>
    </row>
    <row r="1276" spans="2:29" s="35" customFormat="1">
      <c r="B1276" s="38"/>
      <c r="C1276" s="36"/>
      <c r="D1276" s="212" t="s">
        <v>4596</v>
      </c>
      <c r="E1276" s="34" t="str">
        <f t="shared" si="327"/>
        <v>SILLA DE OFCINA</v>
      </c>
      <c r="F1276" s="34"/>
      <c r="G1276" s="34"/>
      <c r="H1276" s="34"/>
      <c r="I1276" s="34"/>
      <c r="J1276" s="34"/>
      <c r="K1276" s="34"/>
      <c r="L1276" s="34">
        <f>+L1265</f>
        <v>1</v>
      </c>
      <c r="M1276" s="34"/>
      <c r="N1276" s="34"/>
      <c r="O1276" s="34" t="str">
        <f>+O1274</f>
        <v>VACUNA</v>
      </c>
      <c r="P1276" s="34"/>
      <c r="W1276" s="196"/>
      <c r="X1276" s="111"/>
      <c r="Y1276"/>
      <c r="Z1276"/>
      <c r="AA1276"/>
      <c r="AB1276"/>
      <c r="AC1276" s="66"/>
    </row>
    <row r="1277" spans="2:29" s="35" customFormat="1">
      <c r="B1277" s="38"/>
      <c r="C1277" s="36"/>
      <c r="D1277" s="212" t="s">
        <v>4597</v>
      </c>
      <c r="E1277" s="34" t="str">
        <f t="shared" si="327"/>
        <v>SILLA DE OFCINA</v>
      </c>
      <c r="F1277" s="34"/>
      <c r="G1277" s="34"/>
      <c r="H1277" s="34"/>
      <c r="I1277" s="34"/>
      <c r="J1277" s="34"/>
      <c r="K1277" s="34"/>
      <c r="L1277" s="34">
        <f>+L1267</f>
        <v>1</v>
      </c>
      <c r="M1277" s="34"/>
      <c r="N1277" s="34"/>
      <c r="O1277" s="34" t="str">
        <f>+O1276</f>
        <v>VACUNA</v>
      </c>
      <c r="P1277" s="34"/>
      <c r="W1277" s="196"/>
      <c r="X1277" s="111"/>
      <c r="Y1277"/>
      <c r="Z1277"/>
      <c r="AA1277"/>
      <c r="AB1277"/>
      <c r="AC1277" s="66"/>
    </row>
    <row r="1278" spans="2:29" s="35" customFormat="1">
      <c r="B1278" s="38"/>
      <c r="C1278" s="36"/>
      <c r="D1278" s="212" t="s">
        <v>4598</v>
      </c>
      <c r="E1278" s="34" t="s">
        <v>4856</v>
      </c>
      <c r="F1278" s="34"/>
      <c r="G1278" s="34"/>
      <c r="H1278" s="34"/>
      <c r="I1278" s="34"/>
      <c r="J1278" s="34"/>
      <c r="K1278" s="34"/>
      <c r="L1278" s="34">
        <f>+L1267</f>
        <v>1</v>
      </c>
      <c r="M1278" s="34"/>
      <c r="N1278" s="34"/>
      <c r="O1278" s="34" t="str">
        <f>+O1276</f>
        <v>VACUNA</v>
      </c>
      <c r="P1278" s="34"/>
      <c r="W1278" s="196"/>
      <c r="X1278" s="111"/>
      <c r="Y1278"/>
      <c r="Z1278"/>
      <c r="AA1278"/>
      <c r="AB1278"/>
      <c r="AC1278" s="66"/>
    </row>
    <row r="1279" spans="2:29" s="35" customFormat="1">
      <c r="B1279" s="38"/>
      <c r="C1279" s="36"/>
      <c r="D1279" s="212" t="s">
        <v>4599</v>
      </c>
      <c r="E1279" s="34" t="s">
        <v>5143</v>
      </c>
      <c r="F1279" s="34"/>
      <c r="G1279" s="34"/>
      <c r="H1279" s="34"/>
      <c r="I1279" s="34"/>
      <c r="J1279" s="34"/>
      <c r="K1279" s="34"/>
      <c r="L1279" s="34">
        <f>+L1269</f>
        <v>1</v>
      </c>
      <c r="M1279" s="34"/>
      <c r="N1279" s="34"/>
      <c r="O1279" s="34" t="str">
        <f>+O1278</f>
        <v>VACUNA</v>
      </c>
      <c r="P1279" s="34"/>
      <c r="W1279" s="196"/>
      <c r="X1279" s="111"/>
      <c r="Y1279"/>
      <c r="Z1279"/>
      <c r="AA1279"/>
      <c r="AB1279"/>
      <c r="AC1279" s="66"/>
    </row>
    <row r="1280" spans="2:29" s="35" customFormat="1">
      <c r="B1280" s="38"/>
      <c r="C1280" s="36"/>
      <c r="D1280" s="212" t="s">
        <v>4600</v>
      </c>
      <c r="E1280" s="34" t="s">
        <v>917</v>
      </c>
      <c r="F1280" s="34"/>
      <c r="G1280" s="34"/>
      <c r="H1280" s="34"/>
      <c r="I1280" s="34"/>
      <c r="J1280" s="34"/>
      <c r="K1280" s="34"/>
      <c r="L1280" s="34">
        <f>+L1269</f>
        <v>1</v>
      </c>
      <c r="M1280" s="34"/>
      <c r="N1280" s="34"/>
      <c r="O1280" s="34" t="str">
        <f>+O1278</f>
        <v>VACUNA</v>
      </c>
      <c r="P1280" s="34"/>
      <c r="W1280" s="196"/>
      <c r="X1280" s="111"/>
      <c r="Y1280"/>
      <c r="Z1280"/>
      <c r="AA1280"/>
      <c r="AB1280"/>
      <c r="AC1280" s="66"/>
    </row>
    <row r="1281" spans="2:29" s="35" customFormat="1">
      <c r="B1281" s="38"/>
      <c r="C1281" s="36"/>
      <c r="D1281" s="212" t="s">
        <v>4601</v>
      </c>
      <c r="E1281" s="34" t="s">
        <v>663</v>
      </c>
      <c r="F1281" s="34" t="s">
        <v>1301</v>
      </c>
      <c r="G1281" s="34"/>
      <c r="H1281" s="34"/>
      <c r="I1281" s="34"/>
      <c r="J1281" s="34"/>
      <c r="K1281" s="34"/>
      <c r="L1281" s="34">
        <f>+L1271</f>
        <v>1</v>
      </c>
      <c r="M1281" s="34"/>
      <c r="N1281" s="34"/>
      <c r="O1281" s="34" t="s">
        <v>5239</v>
      </c>
      <c r="P1281" s="34"/>
      <c r="W1281" s="196"/>
      <c r="X1281" s="111"/>
      <c r="Y1281"/>
      <c r="Z1281"/>
      <c r="AA1281"/>
      <c r="AB1281"/>
      <c r="AC1281" s="66"/>
    </row>
    <row r="1282" spans="2:29" s="35" customFormat="1">
      <c r="B1282" s="38"/>
      <c r="C1282" s="36"/>
      <c r="D1282" s="212" t="s">
        <v>4602</v>
      </c>
      <c r="E1282" s="34" t="s">
        <v>557</v>
      </c>
      <c r="F1282" s="34" t="s">
        <v>5251</v>
      </c>
      <c r="G1282" s="34"/>
      <c r="H1282" s="34"/>
      <c r="I1282" s="34"/>
      <c r="J1282" s="34"/>
      <c r="K1282" s="34"/>
      <c r="L1282" s="34">
        <f>+L1276</f>
        <v>1</v>
      </c>
      <c r="M1282" s="34"/>
      <c r="N1282" s="34"/>
      <c r="O1282" s="34" t="str">
        <f>+O1281</f>
        <v>ODONTOLOGIA</v>
      </c>
      <c r="P1282" s="34"/>
      <c r="W1282" s="196"/>
      <c r="X1282" s="111"/>
      <c r="Y1282"/>
      <c r="Z1282"/>
      <c r="AA1282"/>
      <c r="AB1282"/>
      <c r="AC1282" s="66"/>
    </row>
    <row r="1283" spans="2:29" s="35" customFormat="1">
      <c r="B1283" s="38"/>
      <c r="C1283" s="36"/>
      <c r="D1283" s="212" t="s">
        <v>4603</v>
      </c>
      <c r="E1283" s="34" t="s">
        <v>2078</v>
      </c>
      <c r="F1283" s="34" t="s">
        <v>1343</v>
      </c>
      <c r="G1283" s="34"/>
      <c r="H1283" s="34"/>
      <c r="I1283" s="34"/>
      <c r="J1283" s="34"/>
      <c r="K1283" s="34"/>
      <c r="L1283" s="34">
        <f>+L1278</f>
        <v>1</v>
      </c>
      <c r="M1283" s="34"/>
      <c r="N1283" s="34"/>
      <c r="O1283" s="34" t="str">
        <f t="shared" ref="O1283:O1315" si="328">+O1282</f>
        <v>ODONTOLOGIA</v>
      </c>
      <c r="P1283" s="34"/>
      <c r="W1283" s="196"/>
      <c r="X1283" s="111"/>
      <c r="Y1283"/>
      <c r="Z1283"/>
      <c r="AA1283"/>
      <c r="AB1283"/>
      <c r="AC1283" s="66"/>
    </row>
    <row r="1284" spans="2:29" s="35" customFormat="1">
      <c r="B1284" s="38"/>
      <c r="C1284" s="36"/>
      <c r="D1284" s="212" t="s">
        <v>4604</v>
      </c>
      <c r="E1284" s="34" t="s">
        <v>896</v>
      </c>
      <c r="F1284" s="34"/>
      <c r="G1284" s="34"/>
      <c r="H1284" s="34"/>
      <c r="I1284" s="34"/>
      <c r="J1284" s="34"/>
      <c r="K1284" s="34"/>
      <c r="L1284" s="34">
        <f>+L1278</f>
        <v>1</v>
      </c>
      <c r="M1284" s="34"/>
      <c r="N1284" s="34"/>
      <c r="O1284" s="34" t="str">
        <f t="shared" si="328"/>
        <v>ODONTOLOGIA</v>
      </c>
      <c r="P1284" s="34"/>
      <c r="W1284" s="196"/>
      <c r="X1284" s="111"/>
      <c r="Y1284"/>
      <c r="Z1284"/>
      <c r="AA1284"/>
      <c r="AB1284"/>
      <c r="AC1284" s="66"/>
    </row>
    <row r="1285" spans="2:29" s="35" customFormat="1">
      <c r="B1285" s="38"/>
      <c r="C1285" s="36"/>
      <c r="D1285" s="212" t="s">
        <v>4605</v>
      </c>
      <c r="E1285" s="34" t="s">
        <v>453</v>
      </c>
      <c r="F1285" s="34"/>
      <c r="G1285" s="34"/>
      <c r="H1285" s="34"/>
      <c r="I1285" s="34"/>
      <c r="J1285" s="34"/>
      <c r="K1285" s="34"/>
      <c r="L1285" s="34">
        <f>+L1280</f>
        <v>1</v>
      </c>
      <c r="M1285" s="34"/>
      <c r="N1285" s="34"/>
      <c r="O1285" s="34" t="str">
        <f t="shared" si="328"/>
        <v>ODONTOLOGIA</v>
      </c>
      <c r="P1285" s="34"/>
      <c r="W1285" s="196"/>
      <c r="X1285" s="111"/>
      <c r="Y1285"/>
      <c r="Z1285"/>
      <c r="AA1285"/>
      <c r="AB1285"/>
      <c r="AC1285" s="66"/>
    </row>
    <row r="1286" spans="2:29" s="35" customFormat="1">
      <c r="B1286" s="38"/>
      <c r="C1286" s="36"/>
      <c r="D1286" s="212" t="s">
        <v>4606</v>
      </c>
      <c r="E1286" s="34" t="s">
        <v>896</v>
      </c>
      <c r="F1286" s="34"/>
      <c r="G1286" s="34"/>
      <c r="H1286" s="34"/>
      <c r="I1286" s="34"/>
      <c r="J1286" s="34"/>
      <c r="K1286" s="34"/>
      <c r="L1286" s="34">
        <f>+L1280</f>
        <v>1</v>
      </c>
      <c r="M1286" s="34"/>
      <c r="N1286" s="34"/>
      <c r="O1286" s="34" t="str">
        <f t="shared" si="328"/>
        <v>ODONTOLOGIA</v>
      </c>
      <c r="P1286" s="34"/>
      <c r="W1286" s="196"/>
      <c r="X1286" s="111"/>
      <c r="Y1286"/>
      <c r="Z1286"/>
      <c r="AA1286"/>
      <c r="AB1286"/>
      <c r="AC1286" s="66"/>
    </row>
    <row r="1287" spans="2:29" s="35" customFormat="1">
      <c r="B1287" s="38"/>
      <c r="C1287" s="36"/>
      <c r="D1287" s="212" t="s">
        <v>4607</v>
      </c>
      <c r="E1287" s="34" t="s">
        <v>453</v>
      </c>
      <c r="F1287" s="34"/>
      <c r="G1287" s="34"/>
      <c r="H1287" s="34"/>
      <c r="I1287" s="34"/>
      <c r="J1287" s="34"/>
      <c r="K1287" s="34"/>
      <c r="L1287" s="34">
        <f>+L1282</f>
        <v>1</v>
      </c>
      <c r="M1287" s="34"/>
      <c r="N1287" s="34"/>
      <c r="O1287" s="34" t="str">
        <f t="shared" si="328"/>
        <v>ODONTOLOGIA</v>
      </c>
      <c r="P1287" s="34"/>
      <c r="W1287" s="196"/>
      <c r="X1287" s="111"/>
      <c r="Y1287"/>
      <c r="Z1287"/>
      <c r="AA1287"/>
      <c r="AB1287"/>
      <c r="AC1287" s="66"/>
    </row>
    <row r="1288" spans="2:29" s="35" customFormat="1">
      <c r="B1288" s="38"/>
      <c r="C1288" s="36"/>
      <c r="D1288" s="212" t="s">
        <v>4608</v>
      </c>
      <c r="E1288" s="34" t="s">
        <v>896</v>
      </c>
      <c r="F1288" s="34"/>
      <c r="G1288" s="34"/>
      <c r="H1288" s="34"/>
      <c r="I1288" s="34"/>
      <c r="J1288" s="34"/>
      <c r="K1288" s="34"/>
      <c r="L1288" s="34">
        <f>+L1282</f>
        <v>1</v>
      </c>
      <c r="M1288" s="34"/>
      <c r="N1288" s="34"/>
      <c r="O1288" s="34" t="str">
        <f t="shared" si="328"/>
        <v>ODONTOLOGIA</v>
      </c>
      <c r="P1288" s="34"/>
      <c r="W1288" s="196"/>
      <c r="X1288" s="111"/>
      <c r="Y1288"/>
      <c r="Z1288"/>
      <c r="AA1288"/>
      <c r="AB1288"/>
      <c r="AC1288" s="66"/>
    </row>
    <row r="1289" spans="2:29" s="35" customFormat="1">
      <c r="B1289" s="38"/>
      <c r="C1289" s="36"/>
      <c r="D1289" s="212" t="s">
        <v>4609</v>
      </c>
      <c r="E1289" s="34" t="s">
        <v>453</v>
      </c>
      <c r="F1289" s="34"/>
      <c r="G1289" s="34"/>
      <c r="H1289" s="34"/>
      <c r="I1289" s="34"/>
      <c r="J1289" s="34"/>
      <c r="K1289" s="34"/>
      <c r="L1289" s="34">
        <f>+L1283</f>
        <v>1</v>
      </c>
      <c r="M1289" s="34"/>
      <c r="N1289" s="34"/>
      <c r="O1289" s="34" t="str">
        <f t="shared" si="328"/>
        <v>ODONTOLOGIA</v>
      </c>
      <c r="P1289" s="34"/>
      <c r="W1289" s="196"/>
      <c r="X1289" s="111"/>
      <c r="Y1289"/>
      <c r="Z1289"/>
      <c r="AA1289"/>
      <c r="AB1289"/>
      <c r="AC1289" s="66"/>
    </row>
    <row r="1290" spans="2:29" s="35" customFormat="1">
      <c r="B1290" s="38"/>
      <c r="C1290" s="36"/>
      <c r="D1290" s="212" t="s">
        <v>4610</v>
      </c>
      <c r="E1290" s="34" t="s">
        <v>1243</v>
      </c>
      <c r="F1290" s="34"/>
      <c r="G1290" s="34"/>
      <c r="H1290" s="34"/>
      <c r="I1290" s="34"/>
      <c r="J1290" s="34"/>
      <c r="K1290" s="34"/>
      <c r="L1290" s="34">
        <f>+L1285</f>
        <v>1</v>
      </c>
      <c r="M1290" s="34"/>
      <c r="N1290" s="34"/>
      <c r="O1290" s="34" t="str">
        <f t="shared" si="328"/>
        <v>ODONTOLOGIA</v>
      </c>
      <c r="P1290" s="34"/>
      <c r="W1290" s="196"/>
      <c r="X1290" s="111"/>
      <c r="Y1290"/>
      <c r="Z1290"/>
      <c r="AA1290"/>
      <c r="AB1290"/>
      <c r="AC1290" s="66"/>
    </row>
    <row r="1291" spans="2:29" s="35" customFormat="1">
      <c r="B1291" s="38"/>
      <c r="C1291" s="36"/>
      <c r="D1291" s="212" t="s">
        <v>4611</v>
      </c>
      <c r="E1291" s="34" t="s">
        <v>1243</v>
      </c>
      <c r="F1291" s="34"/>
      <c r="G1291" s="34"/>
      <c r="H1291" s="34"/>
      <c r="I1291" s="34"/>
      <c r="J1291" s="34"/>
      <c r="K1291" s="34"/>
      <c r="L1291" s="34">
        <f>+L1281</f>
        <v>1</v>
      </c>
      <c r="M1291" s="34"/>
      <c r="N1291" s="34"/>
      <c r="O1291" s="34" t="str">
        <f t="shared" si="328"/>
        <v>ODONTOLOGIA</v>
      </c>
      <c r="P1291" s="34"/>
      <c r="W1291" s="196"/>
      <c r="X1291" s="111"/>
      <c r="Y1291"/>
      <c r="Z1291"/>
      <c r="AA1291"/>
      <c r="AB1291"/>
      <c r="AC1291" s="66"/>
    </row>
    <row r="1292" spans="2:29" s="35" customFormat="1">
      <c r="B1292" s="38"/>
      <c r="C1292" s="36"/>
      <c r="D1292" s="212" t="s">
        <v>4612</v>
      </c>
      <c r="E1292" s="34" t="s">
        <v>1243</v>
      </c>
      <c r="F1292" s="34"/>
      <c r="G1292" s="34"/>
      <c r="H1292" s="34"/>
      <c r="I1292" s="34"/>
      <c r="J1292" s="34"/>
      <c r="K1292" s="34"/>
      <c r="L1292" s="34">
        <f>+L1281</f>
        <v>1</v>
      </c>
      <c r="M1292" s="34"/>
      <c r="N1292" s="34"/>
      <c r="O1292" s="34" t="str">
        <f t="shared" si="328"/>
        <v>ODONTOLOGIA</v>
      </c>
      <c r="P1292" s="34"/>
      <c r="W1292" s="196"/>
      <c r="X1292" s="111"/>
      <c r="Y1292"/>
      <c r="Z1292"/>
      <c r="AA1292"/>
      <c r="AB1292"/>
      <c r="AC1292" s="66"/>
    </row>
    <row r="1293" spans="2:29" s="35" customFormat="1">
      <c r="B1293" s="38"/>
      <c r="C1293" s="36"/>
      <c r="D1293" s="212" t="s">
        <v>4613</v>
      </c>
      <c r="E1293" s="34" t="str">
        <f>+E1277</f>
        <v>SILLA DE OFCINA</v>
      </c>
      <c r="F1293" s="34"/>
      <c r="G1293" s="34"/>
      <c r="H1293" s="34"/>
      <c r="I1293" s="34"/>
      <c r="J1293" s="34"/>
      <c r="K1293" s="34"/>
      <c r="L1293" s="34">
        <f>+L1283</f>
        <v>1</v>
      </c>
      <c r="M1293" s="34"/>
      <c r="N1293" s="34"/>
      <c r="O1293" s="34" t="str">
        <f t="shared" si="328"/>
        <v>ODONTOLOGIA</v>
      </c>
      <c r="P1293" s="34"/>
      <c r="W1293" s="196"/>
      <c r="X1293" s="111"/>
      <c r="Y1293"/>
      <c r="Z1293"/>
      <c r="AA1293"/>
      <c r="AB1293"/>
      <c r="AC1293" s="66"/>
    </row>
    <row r="1294" spans="2:29" s="35" customFormat="1">
      <c r="B1294" s="38"/>
      <c r="C1294" s="36"/>
      <c r="D1294" s="212" t="s">
        <v>4614</v>
      </c>
      <c r="E1294" s="34" t="str">
        <f>+E1277</f>
        <v>SILLA DE OFCINA</v>
      </c>
      <c r="F1294" s="34"/>
      <c r="G1294" s="34"/>
      <c r="H1294" s="34"/>
      <c r="I1294" s="34"/>
      <c r="J1294" s="34"/>
      <c r="K1294" s="34"/>
      <c r="L1294" s="34">
        <f>+L1283</f>
        <v>1</v>
      </c>
      <c r="M1294" s="34"/>
      <c r="N1294" s="34"/>
      <c r="O1294" s="34" t="str">
        <f t="shared" si="328"/>
        <v>ODONTOLOGIA</v>
      </c>
      <c r="P1294" s="34"/>
      <c r="W1294" s="196"/>
      <c r="X1294" s="111"/>
      <c r="Y1294"/>
      <c r="Z1294"/>
      <c r="AA1294"/>
      <c r="AB1294"/>
      <c r="AC1294" s="66"/>
    </row>
    <row r="1295" spans="2:29" s="35" customFormat="1">
      <c r="B1295" s="38"/>
      <c r="C1295" s="36"/>
      <c r="D1295" s="212" t="s">
        <v>4615</v>
      </c>
      <c r="E1295" s="34" t="str">
        <f>+E1277</f>
        <v>SILLA DE OFCINA</v>
      </c>
      <c r="F1295" s="34"/>
      <c r="G1295" s="34"/>
      <c r="H1295" s="34"/>
      <c r="I1295" s="34"/>
      <c r="J1295" s="34"/>
      <c r="K1295" s="34"/>
      <c r="L1295" s="34">
        <f>+L1285</f>
        <v>1</v>
      </c>
      <c r="M1295" s="34"/>
      <c r="N1295" s="34"/>
      <c r="O1295" s="34" t="str">
        <f t="shared" si="328"/>
        <v>ODONTOLOGIA</v>
      </c>
      <c r="P1295" s="34"/>
      <c r="W1295" s="196"/>
      <c r="X1295" s="111"/>
      <c r="Y1295"/>
      <c r="Z1295"/>
      <c r="AA1295"/>
      <c r="AB1295"/>
      <c r="AC1295" s="66"/>
    </row>
    <row r="1296" spans="2:29" s="35" customFormat="1">
      <c r="B1296" s="38"/>
      <c r="C1296" s="36"/>
      <c r="D1296" s="212" t="s">
        <v>4616</v>
      </c>
      <c r="E1296" s="34" t="s">
        <v>5248</v>
      </c>
      <c r="F1296" s="34"/>
      <c r="G1296" s="34"/>
      <c r="H1296" s="34"/>
      <c r="I1296" s="34"/>
      <c r="J1296" s="34"/>
      <c r="K1296" s="34"/>
      <c r="L1296" s="34">
        <f>+L1285</f>
        <v>1</v>
      </c>
      <c r="M1296" s="34"/>
      <c r="N1296" s="34"/>
      <c r="O1296" s="34" t="str">
        <f t="shared" si="328"/>
        <v>ODONTOLOGIA</v>
      </c>
      <c r="P1296" s="34"/>
      <c r="W1296" s="196"/>
      <c r="X1296" s="111"/>
      <c r="Y1296"/>
      <c r="Z1296"/>
      <c r="AA1296"/>
      <c r="AB1296"/>
      <c r="AC1296" s="66"/>
    </row>
    <row r="1297" spans="2:29" s="35" customFormat="1">
      <c r="B1297" s="38"/>
      <c r="C1297" s="36"/>
      <c r="D1297" s="212" t="s">
        <v>4617</v>
      </c>
      <c r="E1297" s="34" t="str">
        <f>+E1294</f>
        <v>SILLA DE OFCINA</v>
      </c>
      <c r="F1297" s="34"/>
      <c r="G1297" s="34"/>
      <c r="H1297" s="34"/>
      <c r="I1297" s="34"/>
      <c r="J1297" s="34"/>
      <c r="K1297" s="34"/>
      <c r="L1297" s="34">
        <f>+L1287</f>
        <v>1</v>
      </c>
      <c r="M1297" s="34"/>
      <c r="N1297" s="34"/>
      <c r="O1297" s="34" t="str">
        <f t="shared" si="328"/>
        <v>ODONTOLOGIA</v>
      </c>
      <c r="P1297" s="34"/>
      <c r="W1297" s="196"/>
      <c r="X1297" s="111"/>
      <c r="Y1297"/>
      <c r="Z1297"/>
      <c r="AA1297"/>
      <c r="AB1297"/>
      <c r="AC1297" s="66"/>
    </row>
    <row r="1298" spans="2:29" s="35" customFormat="1">
      <c r="B1298" s="38"/>
      <c r="C1298" s="36"/>
      <c r="D1298" s="212" t="s">
        <v>4618</v>
      </c>
      <c r="E1298" s="34" t="str">
        <f>+E1294</f>
        <v>SILLA DE OFCINA</v>
      </c>
      <c r="F1298" s="34"/>
      <c r="G1298" s="34"/>
      <c r="H1298" s="34"/>
      <c r="I1298" s="34"/>
      <c r="J1298" s="34"/>
      <c r="K1298" s="34"/>
      <c r="L1298" s="34">
        <f>+L1287</f>
        <v>1</v>
      </c>
      <c r="M1298" s="34"/>
      <c r="N1298" s="34"/>
      <c r="O1298" s="34" t="str">
        <f t="shared" si="328"/>
        <v>ODONTOLOGIA</v>
      </c>
      <c r="P1298" s="34"/>
      <c r="W1298" s="196"/>
      <c r="X1298" s="111"/>
      <c r="Y1298"/>
      <c r="Z1298"/>
      <c r="AA1298"/>
      <c r="AB1298"/>
      <c r="AC1298" s="66"/>
    </row>
    <row r="1299" spans="2:29" s="35" customFormat="1">
      <c r="B1299" s="38"/>
      <c r="C1299" s="36"/>
      <c r="D1299" s="212" t="s">
        <v>4619</v>
      </c>
      <c r="E1299" s="34" t="s">
        <v>5249</v>
      </c>
      <c r="F1299" s="34"/>
      <c r="G1299" s="34"/>
      <c r="H1299" s="34"/>
      <c r="I1299" s="34"/>
      <c r="J1299" s="34"/>
      <c r="K1299" s="34"/>
      <c r="L1299" s="34">
        <f>+L1289</f>
        <v>1</v>
      </c>
      <c r="M1299" s="34"/>
      <c r="N1299" s="34"/>
      <c r="O1299" s="34" t="str">
        <f t="shared" si="328"/>
        <v>ODONTOLOGIA</v>
      </c>
      <c r="P1299" s="34"/>
      <c r="W1299" s="196"/>
      <c r="X1299" s="111"/>
      <c r="Y1299"/>
      <c r="Z1299"/>
      <c r="AA1299"/>
      <c r="AB1299"/>
      <c r="AC1299" s="66"/>
    </row>
    <row r="1300" spans="2:29" s="35" customFormat="1">
      <c r="B1300" s="38"/>
      <c r="C1300" s="36"/>
      <c r="D1300" s="212" t="s">
        <v>4620</v>
      </c>
      <c r="E1300" s="34" t="s">
        <v>946</v>
      </c>
      <c r="F1300" s="34"/>
      <c r="G1300" s="34"/>
      <c r="H1300" s="34"/>
      <c r="I1300" s="34"/>
      <c r="J1300" s="34"/>
      <c r="K1300" s="34"/>
      <c r="L1300" s="34">
        <f>+L1289</f>
        <v>1</v>
      </c>
      <c r="M1300" s="34"/>
      <c r="N1300" s="34"/>
      <c r="O1300" s="34" t="str">
        <f t="shared" si="328"/>
        <v>ODONTOLOGIA</v>
      </c>
      <c r="P1300" s="34"/>
      <c r="W1300" s="196"/>
      <c r="X1300" s="111"/>
      <c r="Y1300"/>
      <c r="Z1300"/>
      <c r="AA1300"/>
      <c r="AB1300"/>
      <c r="AC1300" s="66"/>
    </row>
    <row r="1301" spans="2:29" s="35" customFormat="1">
      <c r="B1301" s="38"/>
      <c r="C1301" s="36"/>
      <c r="D1301" s="212" t="s">
        <v>4621</v>
      </c>
      <c r="E1301" s="34" t="str">
        <f>+E1316</f>
        <v>NEVERA</v>
      </c>
      <c r="F1301" s="34"/>
      <c r="G1301" s="34"/>
      <c r="H1301" s="34"/>
      <c r="I1301" s="34"/>
      <c r="J1301" s="34"/>
      <c r="K1301" s="34"/>
      <c r="L1301" s="34">
        <f>+L1291</f>
        <v>1</v>
      </c>
      <c r="M1301" s="34"/>
      <c r="N1301" s="34"/>
      <c r="O1301" s="34" t="str">
        <f t="shared" si="328"/>
        <v>ODONTOLOGIA</v>
      </c>
      <c r="P1301" s="34"/>
      <c r="W1301" s="196"/>
      <c r="X1301" s="111"/>
      <c r="Y1301"/>
      <c r="Z1301"/>
      <c r="AA1301"/>
      <c r="AB1301"/>
      <c r="AC1301" s="66"/>
    </row>
    <row r="1302" spans="2:29" s="35" customFormat="1">
      <c r="B1302" s="38"/>
      <c r="C1302" s="36"/>
      <c r="D1302" s="212" t="s">
        <v>4622</v>
      </c>
      <c r="E1302" s="34" t="str">
        <f>+E1301</f>
        <v>NEVERA</v>
      </c>
      <c r="F1302" s="34"/>
      <c r="G1302" s="34"/>
      <c r="H1302" s="34"/>
      <c r="I1302" s="34"/>
      <c r="J1302" s="34"/>
      <c r="K1302" s="34"/>
      <c r="L1302" s="34">
        <f>+L1291</f>
        <v>1</v>
      </c>
      <c r="M1302" s="34"/>
      <c r="N1302" s="34"/>
      <c r="O1302" s="34" t="str">
        <f t="shared" si="328"/>
        <v>ODONTOLOGIA</v>
      </c>
      <c r="P1302" s="34"/>
      <c r="W1302" s="196"/>
      <c r="X1302" s="111"/>
      <c r="Y1302"/>
      <c r="Z1302"/>
      <c r="AA1302"/>
      <c r="AB1302"/>
      <c r="AC1302" s="66"/>
    </row>
    <row r="1303" spans="2:29" s="35" customFormat="1">
      <c r="B1303" s="38"/>
      <c r="C1303" s="36"/>
      <c r="D1303" s="212" t="s">
        <v>4623</v>
      </c>
      <c r="E1303" s="34" t="str">
        <f>+E1296</f>
        <v>UNIDAD DENTAL</v>
      </c>
      <c r="F1303" s="34"/>
      <c r="G1303" s="34"/>
      <c r="H1303" s="34"/>
      <c r="I1303" s="34"/>
      <c r="J1303" s="34"/>
      <c r="K1303" s="34"/>
      <c r="L1303" s="34">
        <f>+L1293</f>
        <v>1</v>
      </c>
      <c r="M1303" s="34"/>
      <c r="N1303" s="34"/>
      <c r="O1303" s="34" t="str">
        <f t="shared" si="328"/>
        <v>ODONTOLOGIA</v>
      </c>
      <c r="P1303" s="34"/>
      <c r="W1303" s="196"/>
      <c r="X1303" s="111"/>
      <c r="Y1303"/>
      <c r="Z1303"/>
      <c r="AA1303"/>
      <c r="AB1303"/>
      <c r="AC1303" s="66"/>
    </row>
    <row r="1304" spans="2:29" s="35" customFormat="1">
      <c r="B1304" s="38"/>
      <c r="C1304" s="36"/>
      <c r="D1304" s="212" t="s">
        <v>4624</v>
      </c>
      <c r="E1304" s="34"/>
      <c r="F1304" s="34"/>
      <c r="G1304" s="34"/>
      <c r="H1304" s="34"/>
      <c r="I1304" s="34"/>
      <c r="J1304" s="34"/>
      <c r="K1304" s="34"/>
      <c r="L1304" s="34">
        <f>+L1293</f>
        <v>1</v>
      </c>
      <c r="M1304" s="34"/>
      <c r="N1304" s="34"/>
      <c r="O1304" s="34" t="str">
        <f t="shared" si="328"/>
        <v>ODONTOLOGIA</v>
      </c>
      <c r="P1304" s="34"/>
      <c r="W1304" s="196"/>
      <c r="X1304" s="111"/>
      <c r="Y1304"/>
      <c r="Z1304"/>
      <c r="AA1304"/>
      <c r="AB1304"/>
      <c r="AC1304" s="66"/>
    </row>
    <row r="1305" spans="2:29" s="35" customFormat="1">
      <c r="B1305" s="38"/>
      <c r="C1305" s="36"/>
      <c r="D1305" s="212" t="s">
        <v>4625</v>
      </c>
      <c r="E1305" s="34" t="s">
        <v>1328</v>
      </c>
      <c r="F1305" s="34" t="s">
        <v>5250</v>
      </c>
      <c r="G1305" s="34"/>
      <c r="H1305" s="34"/>
      <c r="I1305" s="34"/>
      <c r="J1305" s="34"/>
      <c r="K1305" s="34"/>
      <c r="L1305" s="34">
        <f>+L1295</f>
        <v>1</v>
      </c>
      <c r="M1305" s="34"/>
      <c r="N1305" s="34"/>
      <c r="O1305" s="34" t="str">
        <f t="shared" si="328"/>
        <v>ODONTOLOGIA</v>
      </c>
      <c r="P1305" s="34"/>
      <c r="W1305" s="196"/>
      <c r="X1305" s="111"/>
      <c r="Y1305"/>
      <c r="Z1305"/>
      <c r="AA1305"/>
      <c r="AB1305"/>
      <c r="AC1305" s="66"/>
    </row>
    <row r="1306" spans="2:29" s="35" customFormat="1">
      <c r="B1306" s="38"/>
      <c r="C1306" s="36"/>
      <c r="D1306" s="212" t="s">
        <v>4626</v>
      </c>
      <c r="E1306" s="34" t="s">
        <v>1328</v>
      </c>
      <c r="F1306" s="34" t="s">
        <v>5250</v>
      </c>
      <c r="G1306" s="34"/>
      <c r="H1306" s="34"/>
      <c r="I1306" s="34"/>
      <c r="J1306" s="34"/>
      <c r="K1306" s="34"/>
      <c r="L1306" s="34">
        <f>+L1296</f>
        <v>1</v>
      </c>
      <c r="M1306" s="34"/>
      <c r="N1306" s="34"/>
      <c r="O1306" s="34" t="str">
        <f t="shared" si="328"/>
        <v>ODONTOLOGIA</v>
      </c>
      <c r="P1306" s="34"/>
      <c r="W1306" s="196"/>
      <c r="X1306" s="111"/>
      <c r="Y1306"/>
      <c r="Z1306"/>
      <c r="AA1306"/>
      <c r="AB1306"/>
      <c r="AC1306" s="66"/>
    </row>
    <row r="1307" spans="2:29" s="35" customFormat="1">
      <c r="B1307" s="38"/>
      <c r="C1307" s="36"/>
      <c r="D1307" s="212" t="s">
        <v>4627</v>
      </c>
      <c r="E1307" s="34" t="str">
        <f>+E1303</f>
        <v>UNIDAD DENTAL</v>
      </c>
      <c r="F1307" s="34"/>
      <c r="G1307" s="34"/>
      <c r="H1307" s="34"/>
      <c r="I1307" s="34"/>
      <c r="J1307" s="34"/>
      <c r="K1307" s="34"/>
      <c r="L1307" s="34">
        <f>+L1296</f>
        <v>1</v>
      </c>
      <c r="M1307" s="34"/>
      <c r="N1307" s="34"/>
      <c r="O1307" s="34" t="str">
        <f t="shared" si="328"/>
        <v>ODONTOLOGIA</v>
      </c>
      <c r="P1307" s="34"/>
      <c r="W1307" s="196"/>
      <c r="X1307" s="111"/>
      <c r="Y1307"/>
      <c r="Z1307"/>
      <c r="AA1307"/>
      <c r="AB1307"/>
      <c r="AC1307" s="66"/>
    </row>
    <row r="1308" spans="2:29" s="35" customFormat="1">
      <c r="B1308" s="38"/>
      <c r="C1308" s="36"/>
      <c r="D1308" s="212" t="s">
        <v>4628</v>
      </c>
      <c r="E1308" s="34" t="s">
        <v>891</v>
      </c>
      <c r="F1308" s="34" t="s">
        <v>5240</v>
      </c>
      <c r="G1308" s="34"/>
      <c r="H1308" s="34"/>
      <c r="I1308" s="34"/>
      <c r="J1308" s="34"/>
      <c r="K1308" s="34"/>
      <c r="L1308" s="34">
        <f>+L1298</f>
        <v>1</v>
      </c>
      <c r="M1308" s="34"/>
      <c r="N1308" s="34"/>
      <c r="O1308" s="34" t="str">
        <f t="shared" si="328"/>
        <v>ODONTOLOGIA</v>
      </c>
      <c r="P1308" s="34"/>
      <c r="W1308" s="196"/>
      <c r="X1308" s="111"/>
      <c r="Y1308"/>
      <c r="Z1308"/>
      <c r="AA1308"/>
      <c r="AB1308"/>
      <c r="AC1308" s="66"/>
    </row>
    <row r="1309" spans="2:29" s="35" customFormat="1">
      <c r="B1309" s="38"/>
      <c r="C1309" s="36"/>
      <c r="D1309" s="212" t="s">
        <v>4629</v>
      </c>
      <c r="E1309" s="34" t="s">
        <v>5241</v>
      </c>
      <c r="F1309" s="34" t="s">
        <v>5243</v>
      </c>
      <c r="G1309" s="34"/>
      <c r="H1309" s="34"/>
      <c r="I1309" s="34"/>
      <c r="J1309" s="34"/>
      <c r="K1309" s="34"/>
      <c r="L1309" s="34">
        <f>+L1298</f>
        <v>1</v>
      </c>
      <c r="M1309" s="34"/>
      <c r="N1309" s="34"/>
      <c r="O1309" s="34" t="str">
        <f t="shared" si="328"/>
        <v>ODONTOLOGIA</v>
      </c>
      <c r="P1309" s="34"/>
      <c r="W1309" s="196"/>
      <c r="X1309" s="111"/>
      <c r="Y1309"/>
      <c r="Z1309"/>
      <c r="AA1309"/>
      <c r="AB1309"/>
      <c r="AC1309" s="66"/>
    </row>
    <row r="1310" spans="2:29" s="35" customFormat="1">
      <c r="B1310" s="38"/>
      <c r="C1310" s="36"/>
      <c r="D1310" s="212" t="s">
        <v>4630</v>
      </c>
      <c r="E1310" s="34" t="s">
        <v>5241</v>
      </c>
      <c r="F1310" s="34" t="str">
        <f>+F1309</f>
        <v>D-650</v>
      </c>
      <c r="G1310" s="34"/>
      <c r="H1310" s="34"/>
      <c r="I1310" s="34"/>
      <c r="J1310" s="34"/>
      <c r="K1310" s="34"/>
      <c r="L1310" s="34">
        <f>+L1300</f>
        <v>1</v>
      </c>
      <c r="M1310" s="34"/>
      <c r="N1310" s="34"/>
      <c r="O1310" s="34" t="str">
        <f t="shared" si="328"/>
        <v>ODONTOLOGIA</v>
      </c>
      <c r="P1310" s="34"/>
      <c r="W1310" s="196"/>
      <c r="X1310" s="111"/>
      <c r="Y1310"/>
      <c r="Z1310"/>
      <c r="AA1310"/>
      <c r="AB1310"/>
      <c r="AC1310" s="66"/>
    </row>
    <row r="1311" spans="2:29" s="35" customFormat="1">
      <c r="B1311" s="38"/>
      <c r="C1311" s="36"/>
      <c r="D1311" s="212" t="s">
        <v>4631</v>
      </c>
      <c r="E1311" s="34" t="s">
        <v>5242</v>
      </c>
      <c r="F1311" s="34" t="s">
        <v>5244</v>
      </c>
      <c r="G1311" s="34"/>
      <c r="H1311" s="34"/>
      <c r="I1311" s="34"/>
      <c r="J1311" s="34"/>
      <c r="K1311" s="34"/>
      <c r="L1311" s="34">
        <f>+L1301</f>
        <v>1</v>
      </c>
      <c r="M1311" s="34"/>
      <c r="N1311" s="34"/>
      <c r="O1311" s="34" t="str">
        <f t="shared" si="328"/>
        <v>ODONTOLOGIA</v>
      </c>
      <c r="P1311" s="34"/>
      <c r="W1311" s="196"/>
      <c r="X1311" s="111"/>
      <c r="Y1311"/>
      <c r="Z1311"/>
      <c r="AA1311"/>
      <c r="AB1311"/>
      <c r="AC1311" s="66"/>
    </row>
    <row r="1312" spans="2:29" s="35" customFormat="1">
      <c r="B1312" s="38"/>
      <c r="C1312" s="36"/>
      <c r="D1312" s="212" t="s">
        <v>4632</v>
      </c>
      <c r="E1312" s="34" t="s">
        <v>5245</v>
      </c>
      <c r="F1312" s="34"/>
      <c r="G1312" s="34"/>
      <c r="H1312" s="34"/>
      <c r="I1312" s="34"/>
      <c r="J1312" s="34"/>
      <c r="K1312" s="34"/>
      <c r="L1312" s="34">
        <f>+L1301</f>
        <v>1</v>
      </c>
      <c r="M1312" s="34"/>
      <c r="N1312" s="34"/>
      <c r="O1312" s="34" t="str">
        <f t="shared" si="328"/>
        <v>ODONTOLOGIA</v>
      </c>
      <c r="P1312" s="34"/>
      <c r="W1312" s="196"/>
      <c r="X1312" s="111"/>
      <c r="Y1312"/>
      <c r="Z1312"/>
      <c r="AA1312"/>
      <c r="AB1312"/>
      <c r="AC1312" s="66"/>
    </row>
    <row r="1313" spans="2:29" s="35" customFormat="1">
      <c r="B1313" s="38"/>
      <c r="C1313" s="36"/>
      <c r="D1313" s="212" t="s">
        <v>4633</v>
      </c>
      <c r="E1313" s="34" t="s">
        <v>5246</v>
      </c>
      <c r="F1313" s="34" t="s">
        <v>5247</v>
      </c>
      <c r="G1313" s="34"/>
      <c r="H1313" s="34"/>
      <c r="I1313" s="34"/>
      <c r="J1313" s="34"/>
      <c r="K1313" s="34"/>
      <c r="L1313" s="34">
        <f>+L1303</f>
        <v>1</v>
      </c>
      <c r="M1313" s="34"/>
      <c r="N1313" s="34"/>
      <c r="O1313" s="34" t="str">
        <f t="shared" si="328"/>
        <v>ODONTOLOGIA</v>
      </c>
      <c r="P1313" s="34"/>
      <c r="W1313" s="196"/>
      <c r="X1313" s="111"/>
      <c r="Y1313"/>
      <c r="Z1313"/>
      <c r="AA1313"/>
      <c r="AB1313"/>
      <c r="AC1313" s="66"/>
    </row>
    <row r="1314" spans="2:29" s="35" customFormat="1">
      <c r="B1314" s="38"/>
      <c r="C1314" s="36"/>
      <c r="D1314" s="212" t="s">
        <v>4634</v>
      </c>
      <c r="E1314" s="34" t="s">
        <v>5246</v>
      </c>
      <c r="F1314" s="34" t="s">
        <v>5247</v>
      </c>
      <c r="G1314" s="34"/>
      <c r="H1314" s="34"/>
      <c r="I1314" s="34"/>
      <c r="J1314" s="34"/>
      <c r="K1314" s="34"/>
      <c r="L1314" s="34">
        <f>+L1303</f>
        <v>1</v>
      </c>
      <c r="M1314" s="34"/>
      <c r="N1314" s="34"/>
      <c r="O1314" s="34" t="str">
        <f t="shared" si="328"/>
        <v>ODONTOLOGIA</v>
      </c>
      <c r="P1314" s="34"/>
      <c r="W1314" s="196"/>
      <c r="X1314" s="111"/>
      <c r="Y1314"/>
      <c r="Z1314"/>
      <c r="AA1314"/>
      <c r="AB1314"/>
      <c r="AC1314" s="66"/>
    </row>
    <row r="1315" spans="2:29" s="35" customFormat="1">
      <c r="B1315" s="38"/>
      <c r="C1315" s="36"/>
      <c r="D1315" s="212" t="s">
        <v>4635</v>
      </c>
      <c r="E1315" s="34" t="s">
        <v>5246</v>
      </c>
      <c r="F1315" s="34" t="s">
        <v>5247</v>
      </c>
      <c r="G1315" s="34"/>
      <c r="H1315" s="34"/>
      <c r="I1315" s="34"/>
      <c r="J1315" s="34"/>
      <c r="K1315" s="34"/>
      <c r="L1315" s="34">
        <f t="shared" ref="L1315:L1328" si="329">+L1305</f>
        <v>1</v>
      </c>
      <c r="M1315" s="34"/>
      <c r="N1315" s="34"/>
      <c r="O1315" s="34" t="str">
        <f t="shared" si="328"/>
        <v>ODONTOLOGIA</v>
      </c>
      <c r="P1315" s="34"/>
      <c r="W1315" s="196"/>
      <c r="X1315" s="111"/>
      <c r="Y1315"/>
      <c r="Z1315"/>
      <c r="AA1315"/>
      <c r="AB1315"/>
      <c r="AC1315" s="66"/>
    </row>
    <row r="1316" spans="2:29" s="35" customFormat="1">
      <c r="B1316" s="38"/>
      <c r="C1316" s="36"/>
      <c r="D1316" s="212" t="s">
        <v>4636</v>
      </c>
      <c r="E1316" s="34" t="s">
        <v>917</v>
      </c>
      <c r="F1316" s="34" t="s">
        <v>5288</v>
      </c>
      <c r="G1316" s="34"/>
      <c r="H1316" s="34"/>
      <c r="I1316" s="34"/>
      <c r="J1316" s="34"/>
      <c r="K1316" s="34"/>
      <c r="L1316" s="34">
        <f t="shared" si="329"/>
        <v>1</v>
      </c>
      <c r="M1316" s="34"/>
      <c r="N1316" s="34"/>
      <c r="O1316" s="34" t="s">
        <v>5289</v>
      </c>
      <c r="P1316" s="34"/>
      <c r="W1316" s="196"/>
      <c r="X1316" s="111"/>
      <c r="Y1316"/>
      <c r="Z1316"/>
      <c r="AA1316"/>
      <c r="AB1316"/>
      <c r="AC1316" s="66"/>
    </row>
    <row r="1317" spans="2:29" s="35" customFormat="1">
      <c r="B1317" s="38"/>
      <c r="C1317" s="36"/>
      <c r="D1317" s="212" t="s">
        <v>4637</v>
      </c>
      <c r="E1317" s="34" t="s">
        <v>5290</v>
      </c>
      <c r="F1317" s="34" t="s">
        <v>5291</v>
      </c>
      <c r="G1317" s="34"/>
      <c r="H1317" s="34"/>
      <c r="I1317" s="34"/>
      <c r="J1317" s="34"/>
      <c r="K1317" s="34"/>
      <c r="L1317" s="34">
        <f t="shared" si="329"/>
        <v>1</v>
      </c>
      <c r="M1317" s="34"/>
      <c r="N1317" s="34"/>
      <c r="O1317" s="34" t="s">
        <v>5289</v>
      </c>
      <c r="P1317" s="34"/>
      <c r="W1317" s="196"/>
      <c r="X1317" s="111"/>
      <c r="Y1317"/>
      <c r="Z1317"/>
      <c r="AA1317"/>
      <c r="AB1317"/>
      <c r="AC1317" s="66"/>
    </row>
    <row r="1318" spans="2:29" s="35" customFormat="1">
      <c r="B1318" s="38"/>
      <c r="C1318" s="36"/>
      <c r="D1318" s="212" t="s">
        <v>4638</v>
      </c>
      <c r="E1318" s="34" t="s">
        <v>1243</v>
      </c>
      <c r="F1318" s="34" t="str">
        <f>+F1317</f>
        <v>OMAR</v>
      </c>
      <c r="G1318" s="34"/>
      <c r="H1318" s="34"/>
      <c r="I1318" s="34"/>
      <c r="J1318" s="34"/>
      <c r="K1318" s="34"/>
      <c r="L1318" s="34">
        <f t="shared" si="329"/>
        <v>1</v>
      </c>
      <c r="M1318" s="34"/>
      <c r="N1318" s="34"/>
      <c r="O1318" s="34" t="s">
        <v>5289</v>
      </c>
      <c r="P1318" s="34"/>
      <c r="W1318" s="196"/>
      <c r="X1318" s="111"/>
      <c r="Y1318"/>
      <c r="Z1318"/>
      <c r="AA1318"/>
      <c r="AB1318"/>
      <c r="AC1318" s="66"/>
    </row>
    <row r="1319" spans="2:29" s="35" customFormat="1">
      <c r="B1319" s="38"/>
      <c r="C1319" s="36"/>
      <c r="D1319" s="212" t="s">
        <v>4639</v>
      </c>
      <c r="E1319" s="34" t="s">
        <v>5290</v>
      </c>
      <c r="F1319" s="34"/>
      <c r="G1319" s="34"/>
      <c r="H1319" s="34"/>
      <c r="I1319" s="34"/>
      <c r="J1319" s="34"/>
      <c r="K1319" s="34"/>
      <c r="L1319" s="34">
        <f t="shared" si="329"/>
        <v>1</v>
      </c>
      <c r="M1319" s="34"/>
      <c r="N1319" s="34"/>
      <c r="O1319" s="34" t="s">
        <v>5289</v>
      </c>
      <c r="P1319" s="34"/>
      <c r="W1319" s="196"/>
      <c r="X1319" s="111"/>
      <c r="Y1319"/>
      <c r="Z1319"/>
      <c r="AA1319"/>
      <c r="AB1319"/>
      <c r="AC1319" s="66"/>
    </row>
    <row r="1320" spans="2:29" s="35" customFormat="1">
      <c r="B1320" s="38"/>
      <c r="C1320" s="36"/>
      <c r="D1320" s="212" t="s">
        <v>4640</v>
      </c>
      <c r="E1320" s="34" t="s">
        <v>5292</v>
      </c>
      <c r="F1320" s="34"/>
      <c r="G1320" s="34"/>
      <c r="H1320" s="34"/>
      <c r="I1320" s="34"/>
      <c r="J1320" s="34"/>
      <c r="K1320" s="34"/>
      <c r="L1320" s="34">
        <f t="shared" si="329"/>
        <v>1</v>
      </c>
      <c r="M1320" s="34"/>
      <c r="N1320" s="34"/>
      <c r="O1320" s="34" t="s">
        <v>5289</v>
      </c>
      <c r="P1320" s="34"/>
      <c r="W1320" s="196"/>
      <c r="X1320" s="111"/>
      <c r="Y1320"/>
      <c r="Z1320"/>
      <c r="AA1320"/>
      <c r="AB1320"/>
      <c r="AC1320" s="66"/>
    </row>
    <row r="1321" spans="2:29" s="35" customFormat="1">
      <c r="B1321" s="38"/>
      <c r="C1321" s="36"/>
      <c r="D1321" s="212" t="s">
        <v>4641</v>
      </c>
      <c r="E1321" s="34" t="s">
        <v>4339</v>
      </c>
      <c r="F1321" s="34"/>
      <c r="G1321" s="34"/>
      <c r="H1321" s="34"/>
      <c r="I1321" s="34"/>
      <c r="J1321" s="34"/>
      <c r="K1321" s="34"/>
      <c r="L1321" s="34">
        <f t="shared" si="329"/>
        <v>1</v>
      </c>
      <c r="M1321" s="34"/>
      <c r="N1321" s="34"/>
      <c r="O1321" s="34" t="s">
        <v>5289</v>
      </c>
      <c r="P1321" s="34"/>
      <c r="W1321" s="196"/>
      <c r="X1321" s="111"/>
      <c r="Y1321"/>
      <c r="Z1321"/>
      <c r="AA1321"/>
      <c r="AB1321"/>
      <c r="AC1321" s="66"/>
    </row>
    <row r="1322" spans="2:29" s="35" customFormat="1">
      <c r="B1322" s="38"/>
      <c r="C1322" s="36"/>
      <c r="D1322" s="212" t="s">
        <v>4642</v>
      </c>
      <c r="E1322" s="34" t="s">
        <v>453</v>
      </c>
      <c r="F1322" s="34"/>
      <c r="G1322" s="34"/>
      <c r="H1322" s="34"/>
      <c r="I1322" s="34"/>
      <c r="J1322" s="34"/>
      <c r="K1322" s="34"/>
      <c r="L1322" s="34">
        <f t="shared" si="329"/>
        <v>1</v>
      </c>
      <c r="M1322" s="34"/>
      <c r="N1322" s="34"/>
      <c r="O1322" s="34" t="s">
        <v>5289</v>
      </c>
      <c r="P1322" s="34"/>
      <c r="W1322" s="196"/>
      <c r="X1322" s="111"/>
      <c r="Y1322"/>
      <c r="Z1322"/>
      <c r="AA1322"/>
      <c r="AB1322"/>
      <c r="AC1322" s="66"/>
    </row>
    <row r="1323" spans="2:29" s="35" customFormat="1">
      <c r="B1323" s="38"/>
      <c r="C1323" s="36"/>
      <c r="D1323" s="212" t="s">
        <v>4643</v>
      </c>
      <c r="E1323" s="34" t="s">
        <v>2528</v>
      </c>
      <c r="F1323" s="34"/>
      <c r="G1323" s="34"/>
      <c r="H1323" s="34"/>
      <c r="I1323" s="34"/>
      <c r="J1323" s="34"/>
      <c r="K1323" s="34"/>
      <c r="L1323" s="34">
        <f t="shared" si="329"/>
        <v>1</v>
      </c>
      <c r="M1323" s="34"/>
      <c r="N1323" s="34"/>
      <c r="O1323" s="34" t="s">
        <v>5289</v>
      </c>
      <c r="P1323" s="34"/>
      <c r="W1323" s="196"/>
      <c r="X1323" s="111"/>
      <c r="Y1323"/>
      <c r="Z1323"/>
      <c r="AA1323"/>
      <c r="AB1323"/>
      <c r="AC1323" s="66"/>
    </row>
    <row r="1324" spans="2:29" s="35" customFormat="1">
      <c r="B1324" s="38"/>
      <c r="C1324" s="36"/>
      <c r="D1324" s="212" t="s">
        <v>4644</v>
      </c>
      <c r="E1324" s="34" t="s">
        <v>5293</v>
      </c>
      <c r="F1324" s="34"/>
      <c r="G1324" s="34"/>
      <c r="H1324" s="34"/>
      <c r="I1324" s="34"/>
      <c r="J1324" s="34"/>
      <c r="K1324" s="34"/>
      <c r="L1324" s="34">
        <f t="shared" si="329"/>
        <v>1</v>
      </c>
      <c r="M1324" s="34"/>
      <c r="N1324" s="34"/>
      <c r="O1324" s="34" t="s">
        <v>5289</v>
      </c>
      <c r="P1324" s="34"/>
      <c r="W1324" s="196"/>
      <c r="X1324" s="111"/>
      <c r="Y1324"/>
      <c r="Z1324"/>
      <c r="AA1324"/>
      <c r="AB1324"/>
      <c r="AC1324" s="66"/>
    </row>
    <row r="1325" spans="2:29" s="35" customFormat="1">
      <c r="B1325" s="38"/>
      <c r="C1325" s="36"/>
      <c r="D1325" s="212" t="s">
        <v>4645</v>
      </c>
      <c r="E1325" s="34" t="str">
        <f>+E1320</f>
        <v>SILLLA DE ESPERA</v>
      </c>
      <c r="F1325" s="34"/>
      <c r="G1325" s="34"/>
      <c r="H1325" s="34"/>
      <c r="I1325" s="34"/>
      <c r="J1325" s="34"/>
      <c r="K1325" s="34"/>
      <c r="L1325" s="34">
        <f t="shared" si="329"/>
        <v>1</v>
      </c>
      <c r="M1325" s="34"/>
      <c r="N1325" s="34"/>
      <c r="O1325" s="34" t="s">
        <v>5289</v>
      </c>
      <c r="P1325" s="34"/>
      <c r="W1325" s="196"/>
      <c r="X1325" s="111"/>
      <c r="Y1325"/>
      <c r="Z1325"/>
      <c r="AA1325"/>
      <c r="AB1325"/>
      <c r="AC1325" s="66"/>
    </row>
    <row r="1326" spans="2:29" s="35" customFormat="1">
      <c r="B1326" s="38"/>
      <c r="C1326" s="36"/>
      <c r="D1326" s="212" t="s">
        <v>4646</v>
      </c>
      <c r="E1326" s="34" t="s">
        <v>5294</v>
      </c>
      <c r="F1326" s="34"/>
      <c r="G1326" s="34"/>
      <c r="H1326" s="34"/>
      <c r="I1326" s="34"/>
      <c r="J1326" s="34"/>
      <c r="K1326" s="34"/>
      <c r="L1326" s="34">
        <f t="shared" si="329"/>
        <v>1</v>
      </c>
      <c r="M1326" s="34"/>
      <c r="N1326" s="34"/>
      <c r="O1326" s="34" t="s">
        <v>5289</v>
      </c>
      <c r="P1326" s="34"/>
      <c r="W1326" s="196"/>
      <c r="X1326" s="111"/>
      <c r="Y1326"/>
      <c r="Z1326"/>
      <c r="AA1326"/>
      <c r="AB1326"/>
      <c r="AC1326" s="66"/>
    </row>
    <row r="1327" spans="2:29" s="35" customFormat="1">
      <c r="B1327" s="38"/>
      <c r="C1327" s="36"/>
      <c r="D1327" s="212" t="s">
        <v>4647</v>
      </c>
      <c r="E1327" s="34" t="str">
        <f>+E1318</f>
        <v xml:space="preserve">Escritorio </v>
      </c>
      <c r="F1327" s="34" t="str">
        <f>+F1318</f>
        <v>OMAR</v>
      </c>
      <c r="G1327" s="34"/>
      <c r="H1327" s="34"/>
      <c r="I1327" s="34"/>
      <c r="J1327" s="34"/>
      <c r="K1327" s="34"/>
      <c r="L1327" s="34">
        <f t="shared" si="329"/>
        <v>1</v>
      </c>
      <c r="M1327" s="34"/>
      <c r="N1327" s="34"/>
      <c r="O1327" s="34" t="s">
        <v>5289</v>
      </c>
      <c r="P1327" s="34"/>
      <c r="W1327" s="196"/>
      <c r="X1327" s="111"/>
      <c r="Y1327"/>
      <c r="Z1327"/>
      <c r="AA1327"/>
      <c r="AB1327"/>
      <c r="AC1327" s="66"/>
    </row>
    <row r="1328" spans="2:29" s="35" customFormat="1">
      <c r="B1328" s="38"/>
      <c r="C1328" s="36"/>
      <c r="D1328" s="212" t="s">
        <v>4648</v>
      </c>
      <c r="E1328" s="34" t="str">
        <f>+E1325</f>
        <v>SILLLA DE ESPERA</v>
      </c>
      <c r="F1328" s="34"/>
      <c r="G1328" s="34"/>
      <c r="H1328" s="34"/>
      <c r="I1328" s="34"/>
      <c r="J1328" s="34"/>
      <c r="K1328" s="34"/>
      <c r="L1328" s="34">
        <f t="shared" si="329"/>
        <v>1</v>
      </c>
      <c r="M1328" s="34"/>
      <c r="N1328" s="34"/>
      <c r="O1328" s="34" t="s">
        <v>5289</v>
      </c>
      <c r="P1328" s="34"/>
      <c r="W1328" s="196"/>
      <c r="X1328" s="111"/>
      <c r="Y1328"/>
      <c r="Z1328"/>
      <c r="AA1328"/>
      <c r="AB1328"/>
      <c r="AC1328" s="66"/>
    </row>
    <row r="1329" spans="2:29" s="35" customFormat="1">
      <c r="B1329" s="38"/>
      <c r="C1329" s="36"/>
      <c r="D1329" s="212" t="s">
        <v>4649</v>
      </c>
      <c r="E1329" s="34"/>
      <c r="F1329" s="34"/>
      <c r="G1329" s="34"/>
      <c r="H1329" s="34"/>
      <c r="I1329" s="34"/>
      <c r="J1329" s="34"/>
      <c r="K1329" s="34"/>
      <c r="L1329" s="34"/>
      <c r="M1329" s="34"/>
      <c r="N1329" s="34"/>
      <c r="O1329" s="34"/>
      <c r="P1329" s="34"/>
      <c r="W1329" s="196"/>
      <c r="X1329" s="111"/>
      <c r="Y1329"/>
      <c r="Z1329"/>
      <c r="AA1329"/>
      <c r="AB1329"/>
      <c r="AC1329" s="66"/>
    </row>
    <row r="1330" spans="2:29" s="35" customFormat="1">
      <c r="B1330" s="38"/>
      <c r="C1330" s="36"/>
      <c r="D1330" s="212" t="s">
        <v>4650</v>
      </c>
      <c r="E1330" s="34"/>
      <c r="F1330" s="34"/>
      <c r="G1330" s="34"/>
      <c r="H1330" s="34"/>
      <c r="I1330" s="34"/>
      <c r="J1330" s="34"/>
      <c r="K1330" s="34"/>
      <c r="L1330" s="34"/>
      <c r="M1330" s="34"/>
      <c r="N1330" s="34"/>
      <c r="O1330" s="34"/>
      <c r="P1330" s="34"/>
      <c r="W1330" s="196"/>
      <c r="X1330" s="111"/>
      <c r="Y1330"/>
      <c r="Z1330"/>
      <c r="AA1330"/>
      <c r="AB1330"/>
      <c r="AC1330" s="66"/>
    </row>
    <row r="1331" spans="2:29" s="35" customFormat="1">
      <c r="B1331" s="38"/>
      <c r="C1331" s="36"/>
      <c r="D1331" s="212" t="s">
        <v>4651</v>
      </c>
      <c r="E1331" s="34"/>
      <c r="F1331" s="34"/>
      <c r="G1331" s="34"/>
      <c r="H1331" s="34"/>
      <c r="I1331" s="34"/>
      <c r="J1331" s="34"/>
      <c r="K1331" s="34"/>
      <c r="L1331" s="34"/>
      <c r="M1331" s="34"/>
      <c r="N1331" s="34"/>
      <c r="O1331" s="34"/>
      <c r="P1331" s="34"/>
      <c r="W1331" s="196"/>
      <c r="X1331" s="111"/>
      <c r="Y1331"/>
      <c r="Z1331"/>
      <c r="AA1331"/>
      <c r="AB1331"/>
      <c r="AC1331" s="66"/>
    </row>
    <row r="1332" spans="2:29" s="35" customFormat="1">
      <c r="B1332" s="38"/>
      <c r="C1332" s="36"/>
      <c r="D1332" s="212" t="s">
        <v>4652</v>
      </c>
      <c r="E1332" s="34"/>
      <c r="F1332" s="34"/>
      <c r="G1332" s="34"/>
      <c r="H1332" s="34"/>
      <c r="I1332" s="34"/>
      <c r="J1332" s="34"/>
      <c r="K1332" s="34"/>
      <c r="L1332" s="34"/>
      <c r="M1332" s="34"/>
      <c r="N1332" s="34"/>
      <c r="O1332" s="34"/>
      <c r="P1332" s="34"/>
      <c r="W1332" s="196"/>
      <c r="X1332" s="111"/>
      <c r="Y1332"/>
      <c r="Z1332"/>
      <c r="AA1332"/>
      <c r="AB1332"/>
      <c r="AC1332" s="66"/>
    </row>
    <row r="1333" spans="2:29" s="35" customFormat="1">
      <c r="B1333" s="38"/>
      <c r="C1333" s="36"/>
      <c r="D1333" s="212" t="s">
        <v>4653</v>
      </c>
      <c r="E1333" s="34" t="s">
        <v>891</v>
      </c>
      <c r="F1333" s="34" t="s">
        <v>5313</v>
      </c>
      <c r="G1333" s="34"/>
      <c r="H1333" s="34"/>
      <c r="I1333" s="34"/>
      <c r="J1333" s="34"/>
      <c r="K1333" s="34"/>
      <c r="L1333" s="34">
        <v>1</v>
      </c>
      <c r="M1333" s="34"/>
      <c r="N1333" s="34"/>
      <c r="O1333" s="34" t="s">
        <v>658</v>
      </c>
      <c r="P1333" s="34"/>
      <c r="W1333" s="196"/>
      <c r="X1333" s="111"/>
      <c r="Y1333"/>
      <c r="Z1333"/>
      <c r="AA1333"/>
      <c r="AB1333"/>
      <c r="AC1333" s="66"/>
    </row>
    <row r="1334" spans="2:29" s="35" customFormat="1">
      <c r="B1334" s="38"/>
      <c r="C1334" s="36"/>
      <c r="D1334" s="212" t="s">
        <v>4654</v>
      </c>
      <c r="E1334" s="34"/>
      <c r="F1334" s="34"/>
      <c r="G1334" s="34"/>
      <c r="H1334" s="34"/>
      <c r="I1334" s="34"/>
      <c r="J1334" s="34"/>
      <c r="K1334" s="34"/>
      <c r="L1334" s="34"/>
      <c r="M1334" s="34"/>
      <c r="N1334" s="34"/>
      <c r="O1334" s="34"/>
      <c r="P1334" s="34"/>
      <c r="W1334" s="196"/>
      <c r="X1334" s="111"/>
      <c r="Y1334"/>
      <c r="Z1334"/>
      <c r="AA1334"/>
      <c r="AB1334"/>
      <c r="AC1334" s="66"/>
    </row>
    <row r="1335" spans="2:29" s="35" customFormat="1">
      <c r="B1335" s="38"/>
      <c r="C1335" s="36"/>
      <c r="D1335" s="212" t="s">
        <v>4655</v>
      </c>
      <c r="E1335" s="34"/>
      <c r="F1335" s="34"/>
      <c r="G1335" s="34"/>
      <c r="H1335" s="34"/>
      <c r="I1335" s="34"/>
      <c r="J1335" s="34"/>
      <c r="K1335" s="34"/>
      <c r="L1335" s="34"/>
      <c r="M1335" s="34"/>
      <c r="N1335" s="34"/>
      <c r="O1335" s="34"/>
      <c r="P1335" s="34"/>
      <c r="W1335" s="196"/>
      <c r="X1335" s="111"/>
      <c r="Y1335"/>
      <c r="Z1335"/>
      <c r="AA1335"/>
      <c r="AB1335"/>
      <c r="AC1335" s="66"/>
    </row>
    <row r="1336" spans="2:29" s="35" customFormat="1">
      <c r="B1336" s="38"/>
      <c r="C1336" s="36"/>
      <c r="D1336" s="212" t="s">
        <v>4656</v>
      </c>
      <c r="E1336" s="34"/>
      <c r="F1336" s="34"/>
      <c r="G1336" s="34"/>
      <c r="H1336" s="34"/>
      <c r="I1336" s="34"/>
      <c r="J1336" s="34"/>
      <c r="K1336" s="34"/>
      <c r="L1336" s="34"/>
      <c r="M1336" s="34"/>
      <c r="N1336" s="34"/>
      <c r="O1336" s="34"/>
      <c r="P1336" s="34"/>
      <c r="W1336" s="196"/>
      <c r="X1336" s="111"/>
      <c r="Y1336"/>
      <c r="Z1336"/>
      <c r="AA1336"/>
      <c r="AB1336"/>
      <c r="AC1336" s="66"/>
    </row>
    <row r="1337" spans="2:29" s="35" customFormat="1">
      <c r="B1337" s="38"/>
      <c r="C1337" s="36"/>
      <c r="D1337" s="212" t="s">
        <v>4657</v>
      </c>
      <c r="E1337" s="34"/>
      <c r="F1337" s="34"/>
      <c r="G1337" s="34"/>
      <c r="H1337" s="34"/>
      <c r="I1337" s="34"/>
      <c r="J1337" s="34"/>
      <c r="K1337" s="34"/>
      <c r="L1337" s="34"/>
      <c r="M1337" s="34"/>
      <c r="N1337" s="34"/>
      <c r="O1337" s="34"/>
      <c r="P1337" s="34"/>
      <c r="W1337" s="196"/>
      <c r="X1337" s="111"/>
      <c r="Y1337"/>
      <c r="Z1337"/>
      <c r="AA1337"/>
      <c r="AB1337"/>
      <c r="AC1337" s="66"/>
    </row>
    <row r="1338" spans="2:29" s="35" customFormat="1">
      <c r="B1338" s="38"/>
      <c r="C1338" s="36"/>
      <c r="D1338" s="212" t="s">
        <v>4658</v>
      </c>
      <c r="E1338" s="34"/>
      <c r="F1338" s="34"/>
      <c r="G1338" s="34"/>
      <c r="H1338" s="34"/>
      <c r="I1338" s="34"/>
      <c r="J1338" s="34"/>
      <c r="K1338" s="34"/>
      <c r="L1338" s="34"/>
      <c r="M1338" s="34"/>
      <c r="N1338" s="34"/>
      <c r="O1338" s="34"/>
      <c r="P1338" s="34"/>
      <c r="W1338" s="196"/>
      <c r="X1338" s="111"/>
      <c r="Y1338"/>
      <c r="Z1338"/>
      <c r="AA1338"/>
      <c r="AB1338"/>
      <c r="AC1338" s="66"/>
    </row>
    <row r="1339" spans="2:29" s="35" customFormat="1">
      <c r="B1339" s="38"/>
      <c r="C1339" s="36"/>
      <c r="D1339" s="212" t="s">
        <v>4659</v>
      </c>
      <c r="E1339" s="34"/>
      <c r="F1339" s="34"/>
      <c r="G1339" s="34"/>
      <c r="H1339" s="34"/>
      <c r="I1339" s="34"/>
      <c r="J1339" s="34"/>
      <c r="K1339" s="34"/>
      <c r="L1339" s="34"/>
      <c r="M1339" s="34"/>
      <c r="N1339" s="34"/>
      <c r="O1339" s="34"/>
      <c r="P1339" s="34"/>
      <c r="W1339" s="196"/>
      <c r="X1339" s="111"/>
      <c r="Y1339"/>
      <c r="Z1339"/>
      <c r="AA1339"/>
      <c r="AB1339"/>
      <c r="AC1339" s="66"/>
    </row>
    <row r="1340" spans="2:29" s="35" customFormat="1">
      <c r="B1340" s="38"/>
      <c r="C1340" s="36"/>
      <c r="D1340" s="212" t="s">
        <v>4660</v>
      </c>
      <c r="E1340" s="34"/>
      <c r="F1340" s="34"/>
      <c r="G1340" s="34"/>
      <c r="H1340" s="34"/>
      <c r="I1340" s="34"/>
      <c r="J1340" s="34"/>
      <c r="K1340" s="34"/>
      <c r="L1340" s="34"/>
      <c r="M1340" s="34"/>
      <c r="N1340" s="34"/>
      <c r="O1340" s="34"/>
      <c r="P1340" s="34"/>
      <c r="W1340" s="196"/>
      <c r="X1340" s="111"/>
      <c r="Y1340"/>
      <c r="Z1340"/>
      <c r="AA1340"/>
      <c r="AB1340"/>
      <c r="AC1340" s="66"/>
    </row>
    <row r="1341" spans="2:29" s="35" customFormat="1">
      <c r="B1341" s="38"/>
      <c r="C1341" s="36"/>
      <c r="D1341" s="212" t="s">
        <v>4661</v>
      </c>
      <c r="E1341" s="34"/>
      <c r="F1341" s="34"/>
      <c r="G1341" s="34"/>
      <c r="H1341" s="34"/>
      <c r="I1341" s="34"/>
      <c r="J1341" s="34"/>
      <c r="K1341" s="34"/>
      <c r="L1341" s="34"/>
      <c r="M1341" s="34"/>
      <c r="N1341" s="34"/>
      <c r="O1341" s="34"/>
      <c r="P1341" s="34"/>
      <c r="W1341" s="196"/>
      <c r="X1341" s="111"/>
      <c r="Y1341"/>
      <c r="Z1341"/>
      <c r="AA1341"/>
      <c r="AB1341"/>
      <c r="AC1341" s="66"/>
    </row>
    <row r="1342" spans="2:29" s="93" customFormat="1">
      <c r="B1342" s="164"/>
      <c r="C1342" s="165"/>
      <c r="D1342" s="213" t="s">
        <v>4662</v>
      </c>
      <c r="E1342" s="92"/>
      <c r="F1342" s="92"/>
      <c r="G1342" s="92"/>
      <c r="H1342" s="92"/>
      <c r="I1342" s="92"/>
      <c r="J1342" s="92"/>
      <c r="K1342" s="92"/>
      <c r="L1342" s="92"/>
      <c r="M1342" s="92"/>
      <c r="N1342" s="92"/>
      <c r="O1342" s="92"/>
      <c r="P1342" s="92"/>
      <c r="W1342" s="219"/>
      <c r="X1342" s="231"/>
      <c r="Y1342" s="94"/>
      <c r="Z1342" s="94"/>
      <c r="AA1342" s="94"/>
      <c r="AB1342" s="94"/>
      <c r="AC1342" s="95"/>
    </row>
    <row r="1343" spans="2:29" s="35" customFormat="1">
      <c r="B1343" s="38"/>
      <c r="C1343" s="36"/>
      <c r="D1343" s="212" t="s">
        <v>4663</v>
      </c>
      <c r="E1343" s="34"/>
      <c r="F1343" s="34"/>
      <c r="G1343" s="34"/>
      <c r="H1343" s="34"/>
      <c r="I1343" s="34"/>
      <c r="J1343" s="34"/>
      <c r="K1343" s="34"/>
      <c r="L1343" s="34"/>
      <c r="M1343" s="34"/>
      <c r="N1343" s="34"/>
      <c r="O1343" s="34"/>
      <c r="P1343" s="34"/>
      <c r="W1343" s="196"/>
      <c r="X1343" s="111"/>
      <c r="Y1343"/>
      <c r="Z1343"/>
      <c r="AA1343"/>
      <c r="AB1343"/>
      <c r="AC1343" s="66"/>
    </row>
    <row r="1344" spans="2:29" s="35" customFormat="1">
      <c r="B1344" s="38"/>
      <c r="C1344" s="36"/>
      <c r="D1344" s="212" t="s">
        <v>4664</v>
      </c>
      <c r="E1344" s="34"/>
      <c r="F1344" s="34"/>
      <c r="G1344" s="34"/>
      <c r="H1344" s="34"/>
      <c r="I1344" s="34"/>
      <c r="J1344" s="34"/>
      <c r="K1344" s="34"/>
      <c r="L1344" s="34"/>
      <c r="M1344" s="34"/>
      <c r="N1344" s="34"/>
      <c r="O1344" s="34"/>
      <c r="P1344" s="34"/>
      <c r="W1344" s="196"/>
      <c r="X1344" s="111"/>
      <c r="Y1344"/>
      <c r="Z1344"/>
      <c r="AA1344"/>
      <c r="AB1344"/>
      <c r="AC1344" s="66"/>
    </row>
    <row r="1345" spans="2:29" s="35" customFormat="1">
      <c r="B1345" s="38"/>
      <c r="C1345" s="36"/>
      <c r="D1345" s="212" t="s">
        <v>4665</v>
      </c>
      <c r="E1345" s="34"/>
      <c r="F1345" s="34"/>
      <c r="G1345" s="34"/>
      <c r="H1345" s="34"/>
      <c r="I1345" s="34"/>
      <c r="J1345" s="34"/>
      <c r="K1345" s="34"/>
      <c r="L1345" s="34"/>
      <c r="M1345" s="34"/>
      <c r="N1345" s="34"/>
      <c r="O1345" s="34"/>
      <c r="P1345" s="34"/>
      <c r="W1345" s="196"/>
      <c r="X1345" s="111"/>
      <c r="Y1345"/>
      <c r="Z1345"/>
      <c r="AA1345"/>
      <c r="AB1345"/>
      <c r="AC1345" s="66"/>
    </row>
    <row r="1346" spans="2:29" s="35" customFormat="1">
      <c r="B1346" s="38"/>
      <c r="C1346" s="36"/>
      <c r="D1346" s="212" t="s">
        <v>4666</v>
      </c>
      <c r="E1346" s="34"/>
      <c r="F1346" s="34"/>
      <c r="G1346" s="34"/>
      <c r="H1346" s="34"/>
      <c r="I1346" s="34"/>
      <c r="J1346" s="34"/>
      <c r="K1346" s="34"/>
      <c r="L1346" s="34"/>
      <c r="M1346" s="34"/>
      <c r="N1346" s="34"/>
      <c r="O1346" s="34"/>
      <c r="P1346" s="34"/>
      <c r="W1346" s="196"/>
      <c r="X1346" s="111"/>
      <c r="Y1346"/>
      <c r="Z1346"/>
      <c r="AA1346"/>
      <c r="AB1346"/>
      <c r="AC1346" s="66"/>
    </row>
    <row r="1347" spans="2:29" s="35" customFormat="1">
      <c r="B1347" s="38"/>
      <c r="C1347" s="36"/>
      <c r="D1347" s="212" t="s">
        <v>4667</v>
      </c>
      <c r="E1347" s="34"/>
      <c r="F1347" s="34"/>
      <c r="G1347" s="34"/>
      <c r="H1347" s="34"/>
      <c r="I1347" s="34"/>
      <c r="J1347" s="34"/>
      <c r="K1347" s="34"/>
      <c r="L1347" s="34"/>
      <c r="M1347" s="34"/>
      <c r="N1347" s="34"/>
      <c r="O1347" s="34"/>
      <c r="P1347" s="34"/>
      <c r="W1347" s="196"/>
      <c r="X1347" s="111"/>
      <c r="Y1347"/>
      <c r="Z1347"/>
      <c r="AA1347"/>
      <c r="AB1347"/>
      <c r="AC1347" s="66"/>
    </row>
    <row r="1348" spans="2:29" s="35" customFormat="1">
      <c r="B1348" s="38"/>
      <c r="C1348" s="36"/>
      <c r="D1348" s="212" t="s">
        <v>4668</v>
      </c>
      <c r="E1348" s="34"/>
      <c r="F1348" s="34"/>
      <c r="G1348" s="34"/>
      <c r="H1348" s="34"/>
      <c r="I1348" s="34"/>
      <c r="J1348" s="34"/>
      <c r="K1348" s="34"/>
      <c r="L1348" s="34"/>
      <c r="M1348" s="34"/>
      <c r="N1348" s="34"/>
      <c r="O1348" s="34"/>
      <c r="P1348" s="34"/>
      <c r="W1348" s="196"/>
      <c r="X1348" s="111"/>
      <c r="Y1348"/>
      <c r="Z1348"/>
      <c r="AA1348"/>
      <c r="AB1348"/>
      <c r="AC1348" s="66"/>
    </row>
    <row r="1349" spans="2:29" s="35" customFormat="1">
      <c r="B1349" s="38"/>
      <c r="C1349" s="36"/>
      <c r="D1349" s="212" t="s">
        <v>4669</v>
      </c>
      <c r="E1349" s="34"/>
      <c r="F1349" s="34"/>
      <c r="G1349" s="34"/>
      <c r="H1349" s="34"/>
      <c r="I1349" s="34"/>
      <c r="J1349" s="34"/>
      <c r="K1349" s="34"/>
      <c r="L1349" s="34"/>
      <c r="M1349" s="34"/>
      <c r="N1349" s="34"/>
      <c r="O1349" s="34"/>
      <c r="P1349" s="34"/>
      <c r="W1349" s="196"/>
      <c r="X1349" s="111"/>
      <c r="Y1349"/>
      <c r="Z1349"/>
      <c r="AA1349"/>
      <c r="AB1349"/>
      <c r="AC1349" s="66"/>
    </row>
    <row r="1350" spans="2:29" s="35" customFormat="1">
      <c r="B1350" s="38"/>
      <c r="C1350" s="36"/>
      <c r="D1350" s="212" t="s">
        <v>4670</v>
      </c>
      <c r="E1350" s="34"/>
      <c r="F1350" s="34"/>
      <c r="G1350" s="34"/>
      <c r="H1350" s="34"/>
      <c r="I1350" s="34"/>
      <c r="J1350" s="34"/>
      <c r="K1350" s="34"/>
      <c r="L1350" s="34"/>
      <c r="M1350" s="34"/>
      <c r="N1350" s="34"/>
      <c r="O1350" s="34"/>
      <c r="P1350" s="34"/>
      <c r="W1350" s="196"/>
      <c r="X1350" s="111"/>
      <c r="Y1350"/>
      <c r="Z1350"/>
      <c r="AA1350"/>
      <c r="AB1350"/>
      <c r="AC1350" s="66"/>
    </row>
    <row r="1351" spans="2:29" s="35" customFormat="1">
      <c r="B1351" s="38"/>
      <c r="C1351" s="36"/>
      <c r="D1351" s="212" t="s">
        <v>4671</v>
      </c>
      <c r="E1351" s="34"/>
      <c r="F1351" s="34"/>
      <c r="G1351" s="34"/>
      <c r="H1351" s="34"/>
      <c r="I1351" s="34"/>
      <c r="J1351" s="34"/>
      <c r="K1351" s="34"/>
      <c r="L1351" s="34"/>
      <c r="M1351" s="34"/>
      <c r="N1351" s="34"/>
      <c r="O1351" s="34"/>
      <c r="P1351" s="34"/>
      <c r="W1351" s="196"/>
      <c r="X1351" s="111"/>
      <c r="Y1351"/>
      <c r="Z1351"/>
      <c r="AA1351"/>
      <c r="AB1351"/>
      <c r="AC1351" s="66"/>
    </row>
    <row r="1352" spans="2:29" s="35" customFormat="1">
      <c r="B1352" s="38"/>
      <c r="C1352" s="36"/>
      <c r="D1352" s="212" t="s">
        <v>4672</v>
      </c>
      <c r="E1352" s="34"/>
      <c r="F1352" s="34"/>
      <c r="G1352" s="34"/>
      <c r="H1352" s="34"/>
      <c r="I1352" s="34"/>
      <c r="J1352" s="34"/>
      <c r="K1352" s="34"/>
      <c r="L1352" s="34"/>
      <c r="M1352" s="34"/>
      <c r="N1352" s="34"/>
      <c r="O1352" s="34"/>
      <c r="P1352" s="34"/>
      <c r="W1352" s="196"/>
      <c r="X1352" s="111"/>
      <c r="Y1352"/>
      <c r="Z1352"/>
      <c r="AA1352"/>
      <c r="AB1352"/>
      <c r="AC1352" s="66"/>
    </row>
    <row r="1353" spans="2:29" s="35" customFormat="1">
      <c r="B1353" s="38"/>
      <c r="C1353" s="36"/>
      <c r="D1353" s="212" t="s">
        <v>4673</v>
      </c>
      <c r="E1353" s="34"/>
      <c r="F1353" s="34"/>
      <c r="G1353" s="34"/>
      <c r="H1353" s="34"/>
      <c r="I1353" s="34"/>
      <c r="J1353" s="34"/>
      <c r="K1353" s="34"/>
      <c r="L1353" s="34"/>
      <c r="M1353" s="34"/>
      <c r="N1353" s="34"/>
      <c r="O1353" s="34"/>
      <c r="P1353" s="34"/>
      <c r="W1353" s="196"/>
      <c r="X1353" s="111"/>
      <c r="Y1353"/>
      <c r="Z1353"/>
      <c r="AA1353"/>
      <c r="AB1353"/>
      <c r="AC1353" s="66"/>
    </row>
    <row r="1354" spans="2:29" s="35" customFormat="1">
      <c r="B1354" s="38"/>
      <c r="C1354" s="36"/>
      <c r="D1354" s="212" t="s">
        <v>4674</v>
      </c>
      <c r="E1354" s="34"/>
      <c r="F1354" s="34"/>
      <c r="G1354" s="34"/>
      <c r="H1354" s="34"/>
      <c r="I1354" s="34"/>
      <c r="J1354" s="34"/>
      <c r="K1354" s="34"/>
      <c r="L1354" s="34"/>
      <c r="M1354" s="34"/>
      <c r="N1354" s="34"/>
      <c r="O1354" s="34"/>
      <c r="P1354" s="34"/>
      <c r="W1354" s="196"/>
      <c r="X1354" s="111"/>
      <c r="Y1354"/>
      <c r="Z1354"/>
      <c r="AA1354"/>
      <c r="AB1354"/>
      <c r="AC1354" s="66"/>
    </row>
    <row r="1355" spans="2:29" s="35" customFormat="1">
      <c r="B1355" s="38"/>
      <c r="C1355" s="36"/>
      <c r="D1355" s="212" t="s">
        <v>4675</v>
      </c>
      <c r="E1355" s="34"/>
      <c r="F1355" s="34"/>
      <c r="G1355" s="34"/>
      <c r="H1355" s="34"/>
      <c r="I1355" s="34"/>
      <c r="J1355" s="34"/>
      <c r="K1355" s="34"/>
      <c r="L1355" s="34"/>
      <c r="M1355" s="34"/>
      <c r="N1355" s="34"/>
      <c r="O1355" s="34"/>
      <c r="P1355" s="34"/>
      <c r="W1355" s="196"/>
      <c r="X1355" s="111"/>
      <c r="Y1355"/>
      <c r="Z1355"/>
      <c r="AA1355"/>
      <c r="AB1355"/>
      <c r="AC1355" s="66"/>
    </row>
    <row r="1356" spans="2:29" s="35" customFormat="1">
      <c r="B1356" s="38"/>
      <c r="C1356" s="36"/>
      <c r="D1356" s="212" t="s">
        <v>4676</v>
      </c>
      <c r="E1356" s="34"/>
      <c r="F1356" s="34"/>
      <c r="G1356" s="34"/>
      <c r="H1356" s="34"/>
      <c r="I1356" s="34"/>
      <c r="J1356" s="34"/>
      <c r="K1356" s="34"/>
      <c r="L1356" s="34"/>
      <c r="M1356" s="34"/>
      <c r="N1356" s="34"/>
      <c r="O1356" s="34"/>
      <c r="P1356" s="34"/>
      <c r="W1356" s="196"/>
      <c r="X1356" s="111"/>
      <c r="Y1356"/>
      <c r="Z1356"/>
      <c r="AA1356"/>
      <c r="AB1356"/>
      <c r="AC1356" s="66"/>
    </row>
    <row r="1357" spans="2:29" s="35" customFormat="1">
      <c r="B1357" s="38"/>
      <c r="C1357" s="36"/>
      <c r="D1357" s="212" t="s">
        <v>4677</v>
      </c>
      <c r="E1357" s="34"/>
      <c r="F1357" s="34"/>
      <c r="G1357" s="34"/>
      <c r="H1357" s="34"/>
      <c r="I1357" s="34"/>
      <c r="J1357" s="34"/>
      <c r="K1357" s="34"/>
      <c r="L1357" s="34"/>
      <c r="M1357" s="34"/>
      <c r="N1357" s="34"/>
      <c r="O1357" s="34"/>
      <c r="P1357" s="34"/>
      <c r="W1357" s="196"/>
      <c r="X1357" s="111"/>
      <c r="Y1357"/>
      <c r="Z1357"/>
      <c r="AA1357"/>
      <c r="AB1357"/>
      <c r="AC1357" s="66"/>
    </row>
    <row r="1358" spans="2:29" s="35" customFormat="1">
      <c r="B1358" s="38"/>
      <c r="C1358" s="36"/>
      <c r="D1358" s="212" t="s">
        <v>4678</v>
      </c>
      <c r="E1358" s="34"/>
      <c r="F1358" s="34"/>
      <c r="G1358" s="34"/>
      <c r="H1358" s="34"/>
      <c r="I1358" s="34"/>
      <c r="J1358" s="34"/>
      <c r="K1358" s="34"/>
      <c r="L1358" s="34"/>
      <c r="M1358" s="34"/>
      <c r="N1358" s="34"/>
      <c r="O1358" s="34"/>
      <c r="P1358" s="34"/>
      <c r="W1358" s="196"/>
      <c r="X1358" s="111"/>
      <c r="Y1358"/>
      <c r="Z1358"/>
      <c r="AA1358"/>
      <c r="AB1358"/>
      <c r="AC1358" s="66"/>
    </row>
    <row r="1359" spans="2:29" s="35" customFormat="1">
      <c r="B1359" s="38"/>
      <c r="C1359" s="36"/>
      <c r="D1359" s="212" t="s">
        <v>4679</v>
      </c>
      <c r="E1359" s="34"/>
      <c r="F1359" s="34"/>
      <c r="G1359" s="34"/>
      <c r="H1359" s="34"/>
      <c r="I1359" s="34"/>
      <c r="J1359" s="34"/>
      <c r="K1359" s="34"/>
      <c r="L1359" s="34"/>
      <c r="M1359" s="34"/>
      <c r="N1359" s="34"/>
      <c r="O1359" s="34"/>
      <c r="P1359" s="34"/>
      <c r="W1359" s="196"/>
      <c r="X1359" s="111"/>
      <c r="Y1359"/>
      <c r="Z1359"/>
      <c r="AA1359"/>
      <c r="AB1359"/>
      <c r="AC1359" s="66"/>
    </row>
    <row r="1360" spans="2:29" s="35" customFormat="1">
      <c r="B1360" s="38"/>
      <c r="C1360" s="36"/>
      <c r="D1360" s="212" t="s">
        <v>4680</v>
      </c>
      <c r="E1360" s="34"/>
      <c r="F1360" s="34"/>
      <c r="G1360" s="34"/>
      <c r="H1360" s="34"/>
      <c r="I1360" s="34"/>
      <c r="J1360" s="34"/>
      <c r="K1360" s="34"/>
      <c r="L1360" s="34"/>
      <c r="M1360" s="34"/>
      <c r="N1360" s="34"/>
      <c r="O1360" s="34"/>
      <c r="P1360" s="34"/>
      <c r="W1360" s="196"/>
      <c r="X1360" s="111"/>
      <c r="Y1360"/>
      <c r="Z1360"/>
      <c r="AA1360"/>
      <c r="AB1360"/>
      <c r="AC1360" s="66"/>
    </row>
    <row r="1361" spans="2:29" s="35" customFormat="1">
      <c r="B1361" s="38"/>
      <c r="C1361" s="36"/>
      <c r="D1361" s="212" t="s">
        <v>4681</v>
      </c>
      <c r="E1361" s="34"/>
      <c r="F1361" s="34"/>
      <c r="G1361" s="34"/>
      <c r="H1361" s="34"/>
      <c r="I1361" s="34"/>
      <c r="J1361" s="34"/>
      <c r="K1361" s="34"/>
      <c r="L1361" s="34"/>
      <c r="M1361" s="34"/>
      <c r="N1361" s="34"/>
      <c r="O1361" s="34"/>
      <c r="P1361" s="34"/>
      <c r="W1361" s="196"/>
      <c r="X1361" s="111"/>
      <c r="Y1361"/>
      <c r="Z1361"/>
      <c r="AA1361"/>
      <c r="AB1361"/>
      <c r="AC1361" s="66"/>
    </row>
    <row r="1362" spans="2:29" s="35" customFormat="1">
      <c r="B1362" s="38"/>
      <c r="C1362" s="36"/>
      <c r="D1362" s="212" t="s">
        <v>4682</v>
      </c>
      <c r="E1362" s="34"/>
      <c r="F1362" s="34"/>
      <c r="G1362" s="34"/>
      <c r="H1362" s="34"/>
      <c r="I1362" s="34"/>
      <c r="J1362" s="34"/>
      <c r="K1362" s="34"/>
      <c r="L1362" s="34"/>
      <c r="M1362" s="34"/>
      <c r="N1362" s="34"/>
      <c r="O1362" s="34"/>
      <c r="P1362" s="34"/>
      <c r="W1362" s="196"/>
      <c r="X1362" s="111"/>
      <c r="Y1362"/>
      <c r="Z1362"/>
      <c r="AA1362"/>
      <c r="AB1362"/>
      <c r="AC1362" s="66"/>
    </row>
    <row r="1363" spans="2:29" s="35" customFormat="1">
      <c r="B1363" s="38"/>
      <c r="C1363" s="36"/>
      <c r="D1363" s="212" t="s">
        <v>4683</v>
      </c>
      <c r="E1363" s="34"/>
      <c r="F1363" s="34"/>
      <c r="G1363" s="34"/>
      <c r="H1363" s="34"/>
      <c r="I1363" s="34"/>
      <c r="J1363" s="34"/>
      <c r="K1363" s="34"/>
      <c r="L1363" s="34"/>
      <c r="M1363" s="34"/>
      <c r="N1363" s="34"/>
      <c r="O1363" s="34"/>
      <c r="P1363" s="34"/>
      <c r="W1363" s="196"/>
      <c r="X1363" s="111"/>
      <c r="Y1363"/>
      <c r="Z1363"/>
      <c r="AA1363"/>
      <c r="AB1363"/>
      <c r="AC1363" s="66"/>
    </row>
    <row r="1364" spans="2:29" s="35" customFormat="1">
      <c r="B1364" s="38"/>
      <c r="C1364" s="36"/>
      <c r="D1364" s="212" t="s">
        <v>4684</v>
      </c>
      <c r="E1364" s="34"/>
      <c r="F1364" s="34"/>
      <c r="G1364" s="34"/>
      <c r="H1364" s="34"/>
      <c r="I1364" s="34"/>
      <c r="J1364" s="34"/>
      <c r="K1364" s="34"/>
      <c r="L1364" s="34"/>
      <c r="M1364" s="34"/>
      <c r="N1364" s="34"/>
      <c r="O1364" s="34"/>
      <c r="P1364" s="34"/>
      <c r="W1364" s="196"/>
      <c r="X1364" s="111"/>
      <c r="Y1364"/>
      <c r="Z1364"/>
      <c r="AA1364"/>
      <c r="AB1364"/>
      <c r="AC1364" s="66"/>
    </row>
    <row r="1365" spans="2:29" s="35" customFormat="1">
      <c r="B1365" s="38"/>
      <c r="C1365" s="36"/>
      <c r="D1365" s="212" t="s">
        <v>4685</v>
      </c>
      <c r="E1365" s="34"/>
      <c r="F1365" s="34"/>
      <c r="G1365" s="34"/>
      <c r="H1365" s="34"/>
      <c r="I1365" s="34"/>
      <c r="J1365" s="34"/>
      <c r="K1365" s="34"/>
      <c r="L1365" s="34"/>
      <c r="M1365" s="34"/>
      <c r="N1365" s="34"/>
      <c r="O1365" s="34"/>
      <c r="P1365" s="34"/>
      <c r="W1365" s="196"/>
      <c r="X1365" s="111"/>
      <c r="Y1365"/>
      <c r="Z1365"/>
      <c r="AA1365"/>
      <c r="AB1365"/>
      <c r="AC1365" s="66"/>
    </row>
    <row r="1366" spans="2:29" s="35" customFormat="1">
      <c r="B1366" s="38"/>
      <c r="C1366" s="36"/>
      <c r="D1366" s="212" t="s">
        <v>4686</v>
      </c>
      <c r="E1366" s="34"/>
      <c r="F1366" s="34"/>
      <c r="G1366" s="34"/>
      <c r="H1366" s="34"/>
      <c r="I1366" s="34"/>
      <c r="J1366" s="34"/>
      <c r="K1366" s="34"/>
      <c r="L1366" s="34"/>
      <c r="M1366" s="34"/>
      <c r="N1366" s="34"/>
      <c r="O1366" s="34"/>
      <c r="P1366" s="34"/>
      <c r="W1366" s="196"/>
      <c r="X1366" s="111"/>
      <c r="Y1366"/>
      <c r="Z1366"/>
      <c r="AA1366"/>
      <c r="AB1366"/>
      <c r="AC1366" s="66"/>
    </row>
    <row r="1367" spans="2:29" s="35" customFormat="1">
      <c r="B1367" s="38"/>
      <c r="C1367" s="36"/>
      <c r="D1367" s="212" t="s">
        <v>4687</v>
      </c>
      <c r="E1367" s="34"/>
      <c r="F1367" s="34"/>
      <c r="G1367" s="34"/>
      <c r="H1367" s="34"/>
      <c r="I1367" s="34"/>
      <c r="J1367" s="34"/>
      <c r="K1367" s="34"/>
      <c r="L1367" s="34"/>
      <c r="M1367" s="34"/>
      <c r="N1367" s="34"/>
      <c r="O1367" s="34"/>
      <c r="P1367" s="34"/>
      <c r="W1367" s="196"/>
      <c r="X1367" s="111"/>
      <c r="Y1367"/>
      <c r="Z1367"/>
      <c r="AA1367"/>
      <c r="AB1367"/>
      <c r="AC1367" s="66"/>
    </row>
    <row r="1368" spans="2:29" s="35" customFormat="1">
      <c r="B1368" s="38"/>
      <c r="C1368" s="36"/>
      <c r="D1368" s="212" t="s">
        <v>4688</v>
      </c>
      <c r="E1368" s="34"/>
      <c r="F1368" s="34"/>
      <c r="G1368" s="34"/>
      <c r="H1368" s="34"/>
      <c r="I1368" s="34"/>
      <c r="J1368" s="34"/>
      <c r="K1368" s="34"/>
      <c r="L1368" s="34"/>
      <c r="M1368" s="34"/>
      <c r="N1368" s="34"/>
      <c r="O1368" s="34"/>
      <c r="P1368" s="34"/>
      <c r="W1368" s="196"/>
      <c r="X1368" s="111"/>
      <c r="Y1368"/>
      <c r="Z1368"/>
      <c r="AA1368"/>
      <c r="AB1368"/>
      <c r="AC1368" s="66"/>
    </row>
    <row r="1369" spans="2:29" s="35" customFormat="1">
      <c r="B1369" s="38"/>
      <c r="C1369" s="36"/>
      <c r="D1369" s="212" t="s">
        <v>4689</v>
      </c>
      <c r="E1369" s="34"/>
      <c r="F1369" s="34"/>
      <c r="G1369" s="34"/>
      <c r="H1369" s="34"/>
      <c r="I1369" s="34"/>
      <c r="J1369" s="34"/>
      <c r="K1369" s="34"/>
      <c r="L1369" s="34"/>
      <c r="M1369" s="34"/>
      <c r="N1369" s="34"/>
      <c r="O1369" s="34"/>
      <c r="P1369" s="34"/>
      <c r="W1369" s="196"/>
      <c r="X1369" s="111"/>
      <c r="Y1369"/>
      <c r="Z1369"/>
      <c r="AA1369"/>
      <c r="AB1369"/>
      <c r="AC1369" s="66"/>
    </row>
    <row r="1370" spans="2:29" s="35" customFormat="1">
      <c r="B1370" s="38"/>
      <c r="C1370" s="36"/>
      <c r="D1370" s="212" t="s">
        <v>4690</v>
      </c>
      <c r="E1370" s="34"/>
      <c r="F1370" s="34"/>
      <c r="G1370" s="34"/>
      <c r="H1370" s="34"/>
      <c r="I1370" s="34"/>
      <c r="J1370" s="34"/>
      <c r="K1370" s="34"/>
      <c r="L1370" s="34"/>
      <c r="M1370" s="34"/>
      <c r="N1370" s="34"/>
      <c r="O1370" s="34"/>
      <c r="P1370" s="34"/>
      <c r="W1370" s="196"/>
      <c r="X1370" s="111"/>
      <c r="Y1370"/>
      <c r="Z1370"/>
      <c r="AA1370"/>
      <c r="AB1370"/>
      <c r="AC1370" s="66"/>
    </row>
    <row r="1371" spans="2:29" s="35" customFormat="1">
      <c r="B1371" s="38"/>
      <c r="C1371" s="36"/>
      <c r="D1371" s="212" t="s">
        <v>4691</v>
      </c>
      <c r="E1371" s="34"/>
      <c r="F1371" s="34"/>
      <c r="G1371" s="34"/>
      <c r="H1371" s="34"/>
      <c r="I1371" s="34"/>
      <c r="J1371" s="34"/>
      <c r="K1371" s="34"/>
      <c r="L1371" s="34"/>
      <c r="M1371" s="34"/>
      <c r="N1371" s="34"/>
      <c r="O1371" s="34"/>
      <c r="P1371" s="34"/>
      <c r="W1371" s="196"/>
      <c r="X1371" s="111"/>
      <c r="Y1371"/>
      <c r="Z1371"/>
      <c r="AA1371"/>
      <c r="AB1371"/>
      <c r="AC1371" s="66"/>
    </row>
    <row r="1372" spans="2:29" s="35" customFormat="1">
      <c r="B1372" s="38"/>
      <c r="C1372" s="36"/>
      <c r="D1372" s="212" t="s">
        <v>4692</v>
      </c>
      <c r="E1372" s="34"/>
      <c r="F1372" s="34"/>
      <c r="G1372" s="34"/>
      <c r="H1372" s="34"/>
      <c r="I1372" s="34"/>
      <c r="J1372" s="34"/>
      <c r="K1372" s="34"/>
      <c r="L1372" s="34"/>
      <c r="M1372" s="34"/>
      <c r="N1372" s="34"/>
      <c r="O1372" s="34"/>
      <c r="P1372" s="34"/>
      <c r="W1372" s="196"/>
      <c r="X1372" s="111"/>
      <c r="Y1372"/>
      <c r="Z1372"/>
      <c r="AA1372"/>
      <c r="AB1372"/>
      <c r="AC1372" s="66"/>
    </row>
    <row r="1373" spans="2:29" s="35" customFormat="1">
      <c r="B1373" s="38"/>
      <c r="C1373" s="36"/>
      <c r="D1373" s="212" t="s">
        <v>4693</v>
      </c>
      <c r="E1373" s="34"/>
      <c r="F1373" s="34"/>
      <c r="G1373" s="34"/>
      <c r="H1373" s="34"/>
      <c r="I1373" s="34"/>
      <c r="J1373" s="34"/>
      <c r="K1373" s="34"/>
      <c r="L1373" s="34"/>
      <c r="M1373" s="34"/>
      <c r="N1373" s="34"/>
      <c r="O1373" s="34"/>
      <c r="P1373" s="34"/>
      <c r="W1373" s="196"/>
      <c r="X1373" s="111"/>
      <c r="Y1373"/>
      <c r="Z1373"/>
      <c r="AA1373"/>
      <c r="AB1373"/>
      <c r="AC1373" s="66"/>
    </row>
    <row r="1374" spans="2:29" s="35" customFormat="1">
      <c r="B1374" s="38"/>
      <c r="C1374" s="36"/>
      <c r="D1374" s="212" t="s">
        <v>4694</v>
      </c>
      <c r="E1374" s="34"/>
      <c r="F1374" s="34"/>
      <c r="G1374" s="34"/>
      <c r="H1374" s="34"/>
      <c r="I1374" s="34"/>
      <c r="J1374" s="34"/>
      <c r="K1374" s="34"/>
      <c r="L1374" s="34"/>
      <c r="M1374" s="34"/>
      <c r="N1374" s="34"/>
      <c r="O1374" s="34"/>
      <c r="P1374" s="34"/>
      <c r="W1374" s="196"/>
      <c r="X1374" s="111"/>
      <c r="Y1374"/>
      <c r="Z1374"/>
      <c r="AA1374"/>
      <c r="AB1374"/>
      <c r="AC1374" s="66"/>
    </row>
    <row r="1375" spans="2:29" s="35" customFormat="1">
      <c r="B1375" s="38"/>
      <c r="C1375" s="36"/>
      <c r="D1375" s="212" t="s">
        <v>4695</v>
      </c>
      <c r="E1375" s="34"/>
      <c r="F1375" s="34"/>
      <c r="G1375" s="34"/>
      <c r="H1375" s="34"/>
      <c r="I1375" s="34"/>
      <c r="J1375" s="34"/>
      <c r="K1375" s="34"/>
      <c r="L1375" s="34"/>
      <c r="M1375" s="34"/>
      <c r="N1375" s="34"/>
      <c r="O1375" s="34"/>
      <c r="P1375" s="34"/>
      <c r="W1375" s="196"/>
      <c r="X1375" s="111"/>
      <c r="Y1375"/>
      <c r="Z1375"/>
      <c r="AA1375"/>
      <c r="AB1375"/>
      <c r="AC1375" s="66"/>
    </row>
    <row r="1376" spans="2:29" s="35" customFormat="1">
      <c r="B1376" s="38"/>
      <c r="C1376" s="36"/>
      <c r="D1376" s="212" t="s">
        <v>4696</v>
      </c>
      <c r="E1376" s="34"/>
      <c r="F1376" s="34"/>
      <c r="G1376" s="34"/>
      <c r="H1376" s="34"/>
      <c r="I1376" s="34"/>
      <c r="J1376" s="34"/>
      <c r="K1376" s="34"/>
      <c r="L1376" s="34"/>
      <c r="M1376" s="34"/>
      <c r="N1376" s="34"/>
      <c r="O1376" s="34"/>
      <c r="P1376" s="34"/>
      <c r="W1376" s="196"/>
      <c r="X1376" s="111"/>
      <c r="Y1376"/>
      <c r="Z1376"/>
      <c r="AA1376"/>
      <c r="AB1376"/>
      <c r="AC1376" s="66"/>
    </row>
    <row r="1377" spans="2:29" s="35" customFormat="1">
      <c r="B1377" s="38"/>
      <c r="C1377" s="36"/>
      <c r="D1377" s="212" t="s">
        <v>4697</v>
      </c>
      <c r="E1377" s="34"/>
      <c r="F1377" s="34"/>
      <c r="G1377" s="34"/>
      <c r="H1377" s="34"/>
      <c r="I1377" s="34"/>
      <c r="J1377" s="34"/>
      <c r="K1377" s="34"/>
      <c r="L1377" s="34"/>
      <c r="M1377" s="34"/>
      <c r="N1377" s="34"/>
      <c r="O1377" s="34"/>
      <c r="P1377" s="34"/>
      <c r="W1377" s="196"/>
      <c r="X1377" s="111"/>
      <c r="Y1377"/>
      <c r="Z1377"/>
      <c r="AA1377"/>
      <c r="AB1377"/>
      <c r="AC1377" s="66"/>
    </row>
    <row r="1378" spans="2:29" s="35" customFormat="1">
      <c r="B1378" s="38"/>
      <c r="C1378" s="36"/>
      <c r="D1378" s="212" t="s">
        <v>4698</v>
      </c>
      <c r="E1378" s="34"/>
      <c r="F1378" s="34"/>
      <c r="G1378" s="34"/>
      <c r="H1378" s="34"/>
      <c r="I1378" s="34"/>
      <c r="J1378" s="34"/>
      <c r="K1378" s="34"/>
      <c r="L1378" s="34"/>
      <c r="M1378" s="34"/>
      <c r="N1378" s="34"/>
      <c r="O1378" s="34"/>
      <c r="P1378" s="34"/>
      <c r="W1378" s="196"/>
      <c r="X1378" s="111"/>
      <c r="Y1378"/>
      <c r="Z1378"/>
      <c r="AA1378"/>
      <c r="AB1378"/>
      <c r="AC1378" s="66"/>
    </row>
    <row r="1379" spans="2:29" s="35" customFormat="1">
      <c r="B1379" s="38"/>
      <c r="C1379" s="36"/>
      <c r="D1379" s="212" t="s">
        <v>4699</v>
      </c>
      <c r="E1379" s="34"/>
      <c r="F1379" s="34"/>
      <c r="G1379" s="34"/>
      <c r="H1379" s="34"/>
      <c r="I1379" s="34"/>
      <c r="J1379" s="34"/>
      <c r="K1379" s="34"/>
      <c r="L1379" s="34"/>
      <c r="M1379" s="34"/>
      <c r="N1379" s="34"/>
      <c r="O1379" s="34"/>
      <c r="P1379" s="34"/>
      <c r="W1379" s="196"/>
      <c r="X1379" s="111"/>
      <c r="Y1379"/>
      <c r="Z1379"/>
      <c r="AA1379"/>
      <c r="AB1379"/>
      <c r="AC1379" s="66"/>
    </row>
    <row r="1380" spans="2:29" s="35" customFormat="1">
      <c r="B1380" s="38"/>
      <c r="C1380" s="36"/>
      <c r="D1380" s="212" t="s">
        <v>4700</v>
      </c>
      <c r="E1380" s="34"/>
      <c r="F1380" s="34"/>
      <c r="G1380" s="34"/>
      <c r="H1380" s="34"/>
      <c r="I1380" s="34"/>
      <c r="J1380" s="34"/>
      <c r="K1380" s="34"/>
      <c r="L1380" s="34"/>
      <c r="M1380" s="34"/>
      <c r="N1380" s="34"/>
      <c r="O1380" s="34"/>
      <c r="P1380" s="34"/>
      <c r="W1380" s="196"/>
      <c r="X1380" s="111"/>
      <c r="Y1380"/>
      <c r="Z1380"/>
      <c r="AA1380"/>
      <c r="AB1380"/>
      <c r="AC1380" s="66"/>
    </row>
    <row r="1381" spans="2:29" s="35" customFormat="1">
      <c r="B1381" s="38"/>
      <c r="C1381" s="36"/>
      <c r="D1381" s="212" t="s">
        <v>4701</v>
      </c>
      <c r="E1381" s="34"/>
      <c r="F1381" s="34"/>
      <c r="G1381" s="34"/>
      <c r="H1381" s="34"/>
      <c r="I1381" s="34"/>
      <c r="J1381" s="34"/>
      <c r="K1381" s="34"/>
      <c r="L1381" s="34"/>
      <c r="M1381" s="34"/>
      <c r="N1381" s="34"/>
      <c r="O1381" s="34"/>
      <c r="P1381" s="34"/>
      <c r="W1381" s="196"/>
      <c r="X1381" s="111"/>
      <c r="Y1381"/>
      <c r="Z1381"/>
      <c r="AA1381"/>
      <c r="AB1381"/>
      <c r="AC1381" s="66"/>
    </row>
    <row r="1382" spans="2:29" s="35" customFormat="1">
      <c r="B1382" s="38"/>
      <c r="C1382" s="36"/>
      <c r="D1382" s="212" t="s">
        <v>4702</v>
      </c>
      <c r="E1382" s="34"/>
      <c r="F1382" s="34"/>
      <c r="G1382" s="34"/>
      <c r="H1382" s="34"/>
      <c r="I1382" s="34"/>
      <c r="J1382" s="34"/>
      <c r="K1382" s="34"/>
      <c r="L1382" s="34"/>
      <c r="M1382" s="34"/>
      <c r="N1382" s="34"/>
      <c r="O1382" s="34"/>
      <c r="P1382" s="34"/>
      <c r="W1382" s="196"/>
      <c r="X1382" s="111"/>
      <c r="Y1382"/>
      <c r="Z1382"/>
      <c r="AA1382"/>
      <c r="AB1382"/>
      <c r="AC1382" s="66"/>
    </row>
    <row r="1383" spans="2:29" s="35" customFormat="1">
      <c r="B1383" s="38"/>
      <c r="C1383" s="36"/>
      <c r="D1383" s="212" t="s">
        <v>4703</v>
      </c>
      <c r="E1383" s="34"/>
      <c r="F1383" s="34"/>
      <c r="G1383" s="34"/>
      <c r="H1383" s="34"/>
      <c r="I1383" s="34"/>
      <c r="J1383" s="34"/>
      <c r="K1383" s="34"/>
      <c r="L1383" s="34"/>
      <c r="M1383" s="34"/>
      <c r="N1383" s="34"/>
      <c r="O1383" s="34"/>
      <c r="P1383" s="34"/>
      <c r="W1383" s="196"/>
      <c r="X1383" s="111"/>
      <c r="Y1383"/>
      <c r="Z1383"/>
      <c r="AA1383"/>
      <c r="AB1383"/>
      <c r="AC1383" s="66"/>
    </row>
    <row r="1384" spans="2:29" s="35" customFormat="1">
      <c r="B1384" s="38"/>
      <c r="C1384" s="36"/>
      <c r="D1384" s="212" t="s">
        <v>4704</v>
      </c>
      <c r="E1384" s="34"/>
      <c r="F1384" s="34"/>
      <c r="G1384" s="34"/>
      <c r="H1384" s="34"/>
      <c r="I1384" s="34"/>
      <c r="J1384" s="34"/>
      <c r="K1384" s="34"/>
      <c r="L1384" s="34"/>
      <c r="M1384" s="34"/>
      <c r="N1384" s="34"/>
      <c r="O1384" s="34"/>
      <c r="P1384" s="34"/>
      <c r="W1384" s="196"/>
      <c r="X1384" s="111"/>
      <c r="Y1384"/>
      <c r="Z1384"/>
      <c r="AA1384"/>
      <c r="AB1384"/>
      <c r="AC1384" s="66"/>
    </row>
    <row r="1385" spans="2:29" s="35" customFormat="1">
      <c r="B1385" s="38"/>
      <c r="C1385" s="36"/>
      <c r="D1385" s="212" t="s">
        <v>4705</v>
      </c>
      <c r="E1385" s="34"/>
      <c r="F1385" s="34"/>
      <c r="G1385" s="34"/>
      <c r="H1385" s="34"/>
      <c r="I1385" s="34"/>
      <c r="J1385" s="34"/>
      <c r="K1385" s="34"/>
      <c r="L1385" s="34"/>
      <c r="M1385" s="34"/>
      <c r="N1385" s="34"/>
      <c r="O1385" s="34"/>
      <c r="P1385" s="34"/>
      <c r="W1385" s="196"/>
      <c r="X1385" s="111"/>
      <c r="Y1385"/>
      <c r="Z1385"/>
      <c r="AA1385"/>
      <c r="AB1385"/>
      <c r="AC1385" s="66"/>
    </row>
    <row r="1386" spans="2:29" s="35" customFormat="1">
      <c r="B1386" s="38"/>
      <c r="C1386" s="36"/>
      <c r="D1386" s="212" t="s">
        <v>4706</v>
      </c>
      <c r="E1386" s="34"/>
      <c r="F1386" s="34"/>
      <c r="G1386" s="34"/>
      <c r="H1386" s="34"/>
      <c r="I1386" s="34"/>
      <c r="J1386" s="34"/>
      <c r="K1386" s="34"/>
      <c r="L1386" s="34"/>
      <c r="M1386" s="34"/>
      <c r="N1386" s="34"/>
      <c r="O1386" s="34"/>
      <c r="P1386" s="34"/>
      <c r="W1386" s="196"/>
      <c r="X1386" s="111"/>
      <c r="Y1386"/>
      <c r="Z1386"/>
      <c r="AA1386"/>
      <c r="AB1386"/>
      <c r="AC1386" s="66"/>
    </row>
    <row r="1387" spans="2:29" s="35" customFormat="1">
      <c r="B1387" s="38"/>
      <c r="C1387" s="36"/>
      <c r="D1387" s="212" t="s">
        <v>4707</v>
      </c>
      <c r="E1387" s="34"/>
      <c r="F1387" s="34"/>
      <c r="G1387" s="34"/>
      <c r="H1387" s="34"/>
      <c r="I1387" s="34"/>
      <c r="J1387" s="34"/>
      <c r="K1387" s="34"/>
      <c r="L1387" s="34"/>
      <c r="M1387" s="34"/>
      <c r="N1387" s="34"/>
      <c r="O1387" s="34"/>
      <c r="P1387" s="34"/>
      <c r="W1387" s="196"/>
      <c r="X1387" s="111"/>
      <c r="Y1387"/>
      <c r="Z1387"/>
      <c r="AA1387"/>
      <c r="AB1387"/>
      <c r="AC1387" s="66"/>
    </row>
    <row r="1388" spans="2:29" s="35" customFormat="1">
      <c r="B1388" s="38"/>
      <c r="C1388" s="36"/>
      <c r="D1388" s="212" t="s">
        <v>4708</v>
      </c>
      <c r="E1388" s="34"/>
      <c r="F1388" s="34"/>
      <c r="G1388" s="34"/>
      <c r="H1388" s="34"/>
      <c r="I1388" s="34"/>
      <c r="J1388" s="34"/>
      <c r="K1388" s="34"/>
      <c r="L1388" s="34"/>
      <c r="M1388" s="34"/>
      <c r="N1388" s="34"/>
      <c r="O1388" s="34"/>
      <c r="P1388" s="34"/>
      <c r="W1388" s="196"/>
      <c r="X1388" s="111"/>
      <c r="Y1388"/>
      <c r="Z1388"/>
      <c r="AA1388"/>
      <c r="AB1388"/>
      <c r="AC1388" s="66"/>
    </row>
    <row r="1389" spans="2:29" s="35" customFormat="1">
      <c r="B1389" s="38"/>
      <c r="C1389" s="36"/>
      <c r="D1389" s="212" t="s">
        <v>4709</v>
      </c>
      <c r="E1389" s="34"/>
      <c r="F1389" s="34"/>
      <c r="G1389" s="34"/>
      <c r="H1389" s="34"/>
      <c r="I1389" s="34"/>
      <c r="J1389" s="34"/>
      <c r="K1389" s="34"/>
      <c r="L1389" s="34"/>
      <c r="M1389" s="34"/>
      <c r="N1389" s="34"/>
      <c r="O1389" s="34"/>
      <c r="P1389" s="34"/>
      <c r="W1389" s="196"/>
      <c r="X1389" s="111"/>
      <c r="Y1389"/>
      <c r="Z1389"/>
      <c r="AA1389"/>
      <c r="AB1389"/>
      <c r="AC1389" s="66"/>
    </row>
    <row r="1390" spans="2:29" s="35" customFormat="1">
      <c r="B1390" s="38"/>
      <c r="C1390" s="36"/>
      <c r="D1390" s="212" t="s">
        <v>4710</v>
      </c>
      <c r="E1390" s="34"/>
      <c r="F1390" s="34"/>
      <c r="G1390" s="34"/>
      <c r="H1390" s="34"/>
      <c r="I1390" s="34"/>
      <c r="J1390" s="34"/>
      <c r="K1390" s="34"/>
      <c r="L1390" s="34"/>
      <c r="M1390" s="34"/>
      <c r="N1390" s="34"/>
      <c r="O1390" s="34"/>
      <c r="P1390" s="34"/>
      <c r="W1390" s="196"/>
      <c r="X1390" s="111"/>
      <c r="Y1390"/>
      <c r="Z1390"/>
      <c r="AA1390"/>
      <c r="AB1390"/>
      <c r="AC1390" s="66"/>
    </row>
    <row r="1391" spans="2:29" s="35" customFormat="1">
      <c r="B1391" s="38"/>
      <c r="C1391" s="36"/>
      <c r="D1391" s="212" t="s">
        <v>4711</v>
      </c>
      <c r="E1391" s="34"/>
      <c r="F1391" s="34"/>
      <c r="G1391" s="34"/>
      <c r="H1391" s="34"/>
      <c r="I1391" s="34"/>
      <c r="J1391" s="34"/>
      <c r="K1391" s="34"/>
      <c r="L1391" s="34"/>
      <c r="M1391" s="34"/>
      <c r="N1391" s="34"/>
      <c r="O1391" s="34"/>
      <c r="P1391" s="34"/>
      <c r="W1391" s="196"/>
      <c r="X1391" s="111"/>
      <c r="Y1391"/>
      <c r="Z1391"/>
      <c r="AA1391"/>
      <c r="AB1391"/>
      <c r="AC1391" s="66"/>
    </row>
    <row r="1392" spans="2:29" s="35" customFormat="1">
      <c r="B1392" s="38"/>
      <c r="C1392" s="36"/>
      <c r="D1392" s="212" t="s">
        <v>4712</v>
      </c>
      <c r="E1392" s="34"/>
      <c r="F1392" s="34"/>
      <c r="G1392" s="34"/>
      <c r="H1392" s="34"/>
      <c r="I1392" s="34"/>
      <c r="J1392" s="34"/>
      <c r="K1392" s="34"/>
      <c r="L1392" s="34"/>
      <c r="M1392" s="34"/>
      <c r="N1392" s="34"/>
      <c r="O1392" s="34"/>
      <c r="P1392" s="34"/>
      <c r="W1392" s="196"/>
      <c r="X1392" s="111"/>
      <c r="Y1392"/>
      <c r="Z1392"/>
      <c r="AA1392"/>
      <c r="AB1392"/>
      <c r="AC1392" s="66"/>
    </row>
    <row r="1393" spans="2:29" s="35" customFormat="1">
      <c r="B1393" s="38"/>
      <c r="C1393" s="36"/>
      <c r="D1393" s="212" t="s">
        <v>4713</v>
      </c>
      <c r="E1393" s="34"/>
      <c r="F1393" s="34"/>
      <c r="G1393" s="34"/>
      <c r="H1393" s="34"/>
      <c r="I1393" s="34"/>
      <c r="J1393" s="34"/>
      <c r="K1393" s="34"/>
      <c r="L1393" s="34"/>
      <c r="M1393" s="34"/>
      <c r="N1393" s="34"/>
      <c r="O1393" s="34"/>
      <c r="P1393" s="34"/>
      <c r="W1393" s="196"/>
      <c r="X1393" s="111"/>
      <c r="Y1393"/>
      <c r="Z1393"/>
      <c r="AA1393"/>
      <c r="AB1393"/>
      <c r="AC1393" s="66"/>
    </row>
    <row r="1394" spans="2:29" s="35" customFormat="1">
      <c r="B1394" s="38"/>
      <c r="C1394" s="36"/>
      <c r="D1394" s="212" t="s">
        <v>4714</v>
      </c>
      <c r="E1394" s="34"/>
      <c r="F1394" s="34"/>
      <c r="G1394" s="34"/>
      <c r="H1394" s="34"/>
      <c r="I1394" s="34"/>
      <c r="J1394" s="34"/>
      <c r="K1394" s="34"/>
      <c r="L1394" s="34"/>
      <c r="M1394" s="34"/>
      <c r="N1394" s="34"/>
      <c r="O1394" s="34"/>
      <c r="P1394" s="34"/>
      <c r="W1394" s="196"/>
      <c r="X1394" s="111"/>
      <c r="Y1394"/>
      <c r="Z1394"/>
      <c r="AA1394"/>
      <c r="AB1394"/>
      <c r="AC1394" s="66"/>
    </row>
    <row r="1395" spans="2:29" s="35" customFormat="1">
      <c r="B1395" s="38"/>
      <c r="C1395" s="36"/>
      <c r="D1395" s="212" t="s">
        <v>4715</v>
      </c>
      <c r="E1395" s="34"/>
      <c r="F1395" s="34"/>
      <c r="G1395" s="34"/>
      <c r="H1395" s="34"/>
      <c r="I1395" s="34"/>
      <c r="J1395" s="34"/>
      <c r="K1395" s="34"/>
      <c r="L1395" s="34"/>
      <c r="M1395" s="34"/>
      <c r="N1395" s="34"/>
      <c r="O1395" s="34"/>
      <c r="P1395" s="34"/>
      <c r="W1395" s="196"/>
      <c r="X1395" s="111"/>
      <c r="Y1395"/>
      <c r="Z1395"/>
      <c r="AA1395"/>
      <c r="AB1395"/>
      <c r="AC1395" s="66"/>
    </row>
    <row r="1396" spans="2:29" s="35" customFormat="1">
      <c r="B1396" s="38"/>
      <c r="C1396" s="36"/>
      <c r="D1396" s="212" t="s">
        <v>4716</v>
      </c>
      <c r="E1396" s="34"/>
      <c r="F1396" s="34"/>
      <c r="G1396" s="34"/>
      <c r="H1396" s="34"/>
      <c r="I1396" s="34"/>
      <c r="J1396" s="34"/>
      <c r="K1396" s="34"/>
      <c r="L1396" s="34"/>
      <c r="M1396" s="34"/>
      <c r="N1396" s="34"/>
      <c r="O1396" s="34"/>
      <c r="P1396" s="34"/>
      <c r="W1396" s="196"/>
      <c r="X1396" s="111"/>
      <c r="Y1396"/>
      <c r="Z1396"/>
      <c r="AA1396"/>
      <c r="AB1396"/>
      <c r="AC1396" s="66"/>
    </row>
    <row r="1397" spans="2:29" s="35" customFormat="1">
      <c r="B1397" s="38"/>
      <c r="C1397" s="36"/>
      <c r="D1397" s="212" t="s">
        <v>4717</v>
      </c>
      <c r="E1397" s="34"/>
      <c r="F1397" s="34"/>
      <c r="G1397" s="34"/>
      <c r="H1397" s="34"/>
      <c r="I1397" s="34"/>
      <c r="J1397" s="34"/>
      <c r="K1397" s="34"/>
      <c r="L1397" s="34"/>
      <c r="M1397" s="34"/>
      <c r="N1397" s="34"/>
      <c r="O1397" s="34"/>
      <c r="P1397" s="34"/>
      <c r="W1397" s="196"/>
      <c r="X1397" s="111"/>
      <c r="Y1397"/>
      <c r="Z1397"/>
      <c r="AA1397"/>
      <c r="AB1397"/>
      <c r="AC1397" s="66"/>
    </row>
    <row r="1398" spans="2:29" s="35" customFormat="1">
      <c r="B1398" s="38"/>
      <c r="C1398" s="36"/>
      <c r="D1398" s="212" t="s">
        <v>4718</v>
      </c>
      <c r="E1398" s="34"/>
      <c r="F1398" s="34"/>
      <c r="G1398" s="34"/>
      <c r="H1398" s="34"/>
      <c r="I1398" s="34"/>
      <c r="J1398" s="34"/>
      <c r="K1398" s="34"/>
      <c r="L1398" s="34"/>
      <c r="M1398" s="34"/>
      <c r="N1398" s="34"/>
      <c r="O1398" s="34"/>
      <c r="P1398" s="34"/>
      <c r="W1398" s="196"/>
      <c r="X1398" s="111"/>
      <c r="Y1398"/>
      <c r="Z1398"/>
      <c r="AA1398"/>
      <c r="AB1398"/>
      <c r="AC1398" s="66"/>
    </row>
    <row r="1399" spans="2:29" s="35" customFormat="1">
      <c r="B1399" s="38"/>
      <c r="C1399" s="36"/>
      <c r="D1399" s="212" t="s">
        <v>4719</v>
      </c>
      <c r="E1399" s="34"/>
      <c r="F1399" s="34"/>
      <c r="G1399" s="34"/>
      <c r="H1399" s="34"/>
      <c r="I1399" s="34"/>
      <c r="J1399" s="34"/>
      <c r="K1399" s="34"/>
      <c r="L1399" s="34"/>
      <c r="M1399" s="34"/>
      <c r="N1399" s="34"/>
      <c r="O1399" s="34"/>
      <c r="P1399" s="34"/>
      <c r="W1399" s="196"/>
      <c r="X1399" s="111"/>
      <c r="Y1399"/>
      <c r="Z1399"/>
      <c r="AA1399"/>
      <c r="AB1399"/>
      <c r="AC1399" s="66"/>
    </row>
    <row r="1400" spans="2:29" s="35" customFormat="1">
      <c r="B1400" s="38"/>
      <c r="C1400" s="36"/>
      <c r="D1400" s="212" t="s">
        <v>4720</v>
      </c>
      <c r="E1400" s="34"/>
      <c r="F1400" s="34"/>
      <c r="G1400" s="34"/>
      <c r="H1400" s="34"/>
      <c r="I1400" s="34"/>
      <c r="J1400" s="34"/>
      <c r="K1400" s="34"/>
      <c r="L1400" s="34"/>
      <c r="M1400" s="34"/>
      <c r="N1400" s="34"/>
      <c r="O1400" s="34"/>
      <c r="P1400" s="34"/>
      <c r="W1400" s="196"/>
      <c r="X1400" s="111"/>
      <c r="Y1400"/>
      <c r="Z1400"/>
      <c r="AA1400"/>
      <c r="AB1400"/>
      <c r="AC1400" s="66"/>
    </row>
    <row r="1401" spans="2:29" s="35" customFormat="1">
      <c r="B1401" s="38"/>
      <c r="C1401" s="36"/>
      <c r="D1401" s="212" t="s">
        <v>4721</v>
      </c>
      <c r="E1401" s="34"/>
      <c r="F1401" s="34"/>
      <c r="G1401" s="34"/>
      <c r="H1401" s="34"/>
      <c r="I1401" s="34"/>
      <c r="J1401" s="34"/>
      <c r="K1401" s="34"/>
      <c r="L1401" s="34"/>
      <c r="M1401" s="34"/>
      <c r="N1401" s="34"/>
      <c r="O1401" s="34"/>
      <c r="P1401" s="34"/>
      <c r="W1401" s="196"/>
      <c r="X1401" s="111"/>
      <c r="Y1401"/>
      <c r="Z1401"/>
      <c r="AA1401"/>
      <c r="AB1401"/>
      <c r="AC1401" s="66"/>
    </row>
    <row r="1402" spans="2:29" s="35" customFormat="1">
      <c r="B1402" s="38"/>
      <c r="C1402" s="36"/>
      <c r="D1402" s="212" t="s">
        <v>4722</v>
      </c>
      <c r="E1402" s="34"/>
      <c r="F1402" s="34"/>
      <c r="G1402" s="34"/>
      <c r="H1402" s="34"/>
      <c r="I1402" s="34"/>
      <c r="J1402" s="34"/>
      <c r="K1402" s="34"/>
      <c r="L1402" s="34"/>
      <c r="M1402" s="34"/>
      <c r="N1402" s="34"/>
      <c r="O1402" s="34"/>
      <c r="P1402" s="34"/>
      <c r="W1402" s="196"/>
      <c r="X1402" s="111"/>
      <c r="Y1402"/>
      <c r="Z1402"/>
      <c r="AA1402"/>
      <c r="AB1402"/>
      <c r="AC1402" s="66"/>
    </row>
    <row r="1403" spans="2:29" s="35" customFormat="1">
      <c r="B1403" s="38"/>
      <c r="C1403" s="36"/>
      <c r="D1403" s="212" t="s">
        <v>4723</v>
      </c>
      <c r="E1403" s="34"/>
      <c r="F1403" s="34"/>
      <c r="G1403" s="34"/>
      <c r="H1403" s="34"/>
      <c r="I1403" s="34"/>
      <c r="J1403" s="34"/>
      <c r="K1403" s="34"/>
      <c r="L1403" s="34"/>
      <c r="M1403" s="34"/>
      <c r="N1403" s="34"/>
      <c r="O1403" s="34"/>
      <c r="P1403" s="34"/>
      <c r="W1403" s="196"/>
      <c r="X1403" s="111"/>
      <c r="Y1403"/>
      <c r="Z1403"/>
      <c r="AA1403"/>
      <c r="AB1403"/>
      <c r="AC1403" s="66"/>
    </row>
    <row r="1404" spans="2:29" s="35" customFormat="1">
      <c r="B1404" s="38"/>
      <c r="C1404" s="36"/>
      <c r="D1404" s="212" t="s">
        <v>4724</v>
      </c>
      <c r="E1404" s="34"/>
      <c r="F1404" s="34"/>
      <c r="G1404" s="34"/>
      <c r="H1404" s="34"/>
      <c r="I1404" s="34"/>
      <c r="J1404" s="34"/>
      <c r="K1404" s="34"/>
      <c r="L1404" s="34"/>
      <c r="M1404" s="34"/>
      <c r="N1404" s="34"/>
      <c r="O1404" s="34"/>
      <c r="P1404" s="34"/>
      <c r="W1404" s="196"/>
      <c r="X1404" s="111"/>
      <c r="Y1404"/>
      <c r="Z1404"/>
      <c r="AA1404"/>
      <c r="AB1404"/>
      <c r="AC1404" s="66"/>
    </row>
    <row r="1405" spans="2:29" s="35" customFormat="1">
      <c r="B1405" s="38"/>
      <c r="C1405" s="36"/>
      <c r="D1405" s="212" t="s">
        <v>4725</v>
      </c>
      <c r="E1405" s="34"/>
      <c r="F1405" s="34"/>
      <c r="G1405" s="34"/>
      <c r="H1405" s="34"/>
      <c r="I1405" s="34"/>
      <c r="J1405" s="34"/>
      <c r="K1405" s="34"/>
      <c r="L1405" s="34"/>
      <c r="M1405" s="34"/>
      <c r="N1405" s="34"/>
      <c r="O1405" s="34"/>
      <c r="P1405" s="34"/>
      <c r="W1405" s="196"/>
      <c r="X1405" s="111"/>
      <c r="Y1405"/>
      <c r="Z1405"/>
      <c r="AA1405"/>
      <c r="AB1405"/>
      <c r="AC1405" s="66"/>
    </row>
    <row r="1406" spans="2:29" s="35" customFormat="1">
      <c r="B1406" s="38"/>
      <c r="C1406" s="36"/>
      <c r="D1406" s="212" t="s">
        <v>4726</v>
      </c>
      <c r="E1406" s="34"/>
      <c r="F1406" s="34"/>
      <c r="G1406" s="34"/>
      <c r="H1406" s="34"/>
      <c r="I1406" s="34"/>
      <c r="J1406" s="34"/>
      <c r="K1406" s="34"/>
      <c r="L1406" s="34"/>
      <c r="M1406" s="34"/>
      <c r="N1406" s="34"/>
      <c r="O1406" s="34"/>
      <c r="P1406" s="34"/>
      <c r="W1406" s="196"/>
      <c r="X1406" s="111"/>
      <c r="Y1406"/>
      <c r="Z1406"/>
      <c r="AA1406"/>
      <c r="AB1406"/>
      <c r="AC1406" s="66"/>
    </row>
    <row r="1407" spans="2:29" s="35" customFormat="1">
      <c r="B1407" s="38"/>
      <c r="C1407" s="36"/>
      <c r="D1407" s="212" t="s">
        <v>4727</v>
      </c>
      <c r="E1407" s="34"/>
      <c r="F1407" s="34"/>
      <c r="G1407" s="34"/>
      <c r="H1407" s="34"/>
      <c r="I1407" s="34"/>
      <c r="J1407" s="34"/>
      <c r="K1407" s="34"/>
      <c r="L1407" s="34"/>
      <c r="M1407" s="34"/>
      <c r="N1407" s="34"/>
      <c r="O1407" s="34"/>
      <c r="P1407" s="34"/>
      <c r="W1407" s="196"/>
      <c r="X1407" s="111"/>
      <c r="Y1407"/>
      <c r="Z1407"/>
      <c r="AA1407"/>
      <c r="AB1407"/>
      <c r="AC1407" s="66"/>
    </row>
    <row r="1408" spans="2:29" s="35" customFormat="1">
      <c r="B1408" s="38"/>
      <c r="C1408" s="36"/>
      <c r="D1408" s="212" t="s">
        <v>4728</v>
      </c>
      <c r="E1408" s="34"/>
      <c r="F1408" s="34"/>
      <c r="G1408" s="34"/>
      <c r="H1408" s="34"/>
      <c r="I1408" s="34"/>
      <c r="J1408" s="34"/>
      <c r="K1408" s="34"/>
      <c r="L1408" s="34"/>
      <c r="M1408" s="34"/>
      <c r="N1408" s="34"/>
      <c r="O1408" s="34"/>
      <c r="P1408" s="34"/>
      <c r="W1408" s="196"/>
      <c r="X1408" s="111"/>
      <c r="Y1408"/>
      <c r="Z1408"/>
      <c r="AA1408"/>
      <c r="AB1408"/>
      <c r="AC1408" s="66"/>
    </row>
    <row r="1409" spans="2:29" s="35" customFormat="1">
      <c r="B1409" s="38"/>
      <c r="C1409" s="36"/>
      <c r="D1409" s="212" t="s">
        <v>4729</v>
      </c>
      <c r="E1409" s="34"/>
      <c r="F1409" s="34"/>
      <c r="G1409" s="34"/>
      <c r="H1409" s="34"/>
      <c r="I1409" s="34"/>
      <c r="J1409" s="34"/>
      <c r="K1409" s="34"/>
      <c r="L1409" s="34"/>
      <c r="M1409" s="34"/>
      <c r="N1409" s="34"/>
      <c r="O1409" s="34"/>
      <c r="P1409" s="34"/>
      <c r="W1409" s="196"/>
      <c r="X1409" s="111"/>
      <c r="Y1409"/>
      <c r="Z1409"/>
      <c r="AA1409"/>
      <c r="AB1409"/>
      <c r="AC1409" s="66"/>
    </row>
    <row r="1410" spans="2:29" s="35" customFormat="1">
      <c r="B1410" s="38"/>
      <c r="C1410" s="36"/>
      <c r="D1410" s="212" t="s">
        <v>4730</v>
      </c>
      <c r="E1410" s="34"/>
      <c r="F1410" s="34"/>
      <c r="G1410" s="34"/>
      <c r="H1410" s="34"/>
      <c r="I1410" s="34"/>
      <c r="J1410" s="34"/>
      <c r="K1410" s="34"/>
      <c r="L1410" s="34"/>
      <c r="M1410" s="34"/>
      <c r="N1410" s="34"/>
      <c r="O1410" s="34"/>
      <c r="P1410" s="34"/>
      <c r="W1410" s="196"/>
      <c r="X1410" s="111"/>
      <c r="Y1410"/>
      <c r="Z1410"/>
      <c r="AA1410"/>
      <c r="AB1410"/>
      <c r="AC1410" s="66"/>
    </row>
    <row r="1411" spans="2:29" s="35" customFormat="1">
      <c r="B1411" s="38"/>
      <c r="C1411" s="36"/>
      <c r="D1411" s="212" t="s">
        <v>4731</v>
      </c>
      <c r="E1411" s="34"/>
      <c r="F1411" s="34"/>
      <c r="G1411" s="34"/>
      <c r="H1411" s="34"/>
      <c r="I1411" s="34"/>
      <c r="J1411" s="34"/>
      <c r="K1411" s="34"/>
      <c r="L1411" s="34"/>
      <c r="M1411" s="34"/>
      <c r="N1411" s="34"/>
      <c r="O1411" s="34"/>
      <c r="P1411" s="34"/>
      <c r="W1411" s="196"/>
      <c r="X1411" s="111"/>
      <c r="Y1411"/>
      <c r="Z1411"/>
      <c r="AA1411"/>
      <c r="AB1411"/>
      <c r="AC1411" s="66"/>
    </row>
    <row r="1412" spans="2:29" s="35" customFormat="1">
      <c r="B1412" s="38"/>
      <c r="C1412" s="36"/>
      <c r="D1412" s="212" t="s">
        <v>4732</v>
      </c>
      <c r="E1412" s="34"/>
      <c r="F1412" s="34"/>
      <c r="G1412" s="34"/>
      <c r="H1412" s="34"/>
      <c r="I1412" s="34"/>
      <c r="J1412" s="34"/>
      <c r="K1412" s="34"/>
      <c r="L1412" s="34"/>
      <c r="M1412" s="34"/>
      <c r="N1412" s="34"/>
      <c r="O1412" s="34"/>
      <c r="P1412" s="34"/>
      <c r="W1412" s="196"/>
      <c r="X1412" s="111"/>
      <c r="Y1412"/>
      <c r="Z1412"/>
      <c r="AA1412"/>
      <c r="AB1412"/>
      <c r="AC1412" s="66"/>
    </row>
    <row r="1413" spans="2:29" s="35" customFormat="1">
      <c r="B1413" s="38"/>
      <c r="C1413" s="36"/>
      <c r="D1413" s="212" t="s">
        <v>4733</v>
      </c>
      <c r="E1413" s="34"/>
      <c r="F1413" s="34"/>
      <c r="G1413" s="34"/>
      <c r="H1413" s="34"/>
      <c r="I1413" s="34"/>
      <c r="J1413" s="34"/>
      <c r="K1413" s="34"/>
      <c r="L1413" s="34"/>
      <c r="M1413" s="34"/>
      <c r="N1413" s="34"/>
      <c r="O1413" s="34"/>
      <c r="P1413" s="34"/>
      <c r="W1413" s="196"/>
      <c r="X1413" s="111"/>
      <c r="Y1413"/>
      <c r="Z1413"/>
      <c r="AA1413"/>
      <c r="AB1413"/>
      <c r="AC1413" s="66"/>
    </row>
    <row r="1414" spans="2:29" s="35" customFormat="1">
      <c r="B1414" s="38"/>
      <c r="C1414" s="36"/>
      <c r="D1414" s="212" t="s">
        <v>4734</v>
      </c>
      <c r="E1414" s="34"/>
      <c r="F1414" s="34"/>
      <c r="G1414" s="34"/>
      <c r="H1414" s="34"/>
      <c r="I1414" s="34"/>
      <c r="J1414" s="34"/>
      <c r="K1414" s="34"/>
      <c r="L1414" s="34"/>
      <c r="M1414" s="34"/>
      <c r="N1414" s="34"/>
      <c r="O1414" s="34"/>
      <c r="P1414" s="34"/>
      <c r="W1414" s="196"/>
      <c r="X1414" s="111"/>
      <c r="Y1414"/>
      <c r="Z1414"/>
      <c r="AA1414"/>
      <c r="AB1414"/>
      <c r="AC1414" s="66"/>
    </row>
    <row r="1415" spans="2:29" s="35" customFormat="1">
      <c r="B1415" s="38"/>
      <c r="C1415" s="36"/>
      <c r="D1415" s="212" t="s">
        <v>4735</v>
      </c>
      <c r="E1415" s="34"/>
      <c r="F1415" s="34"/>
      <c r="G1415" s="34"/>
      <c r="H1415" s="34"/>
      <c r="I1415" s="34"/>
      <c r="J1415" s="34"/>
      <c r="K1415" s="34"/>
      <c r="L1415" s="34"/>
      <c r="M1415" s="34"/>
      <c r="N1415" s="34"/>
      <c r="O1415" s="34"/>
      <c r="P1415" s="34"/>
      <c r="W1415" s="196"/>
      <c r="X1415" s="111"/>
      <c r="Y1415"/>
      <c r="Z1415"/>
      <c r="AA1415"/>
      <c r="AB1415"/>
      <c r="AC1415" s="66"/>
    </row>
    <row r="1416" spans="2:29" s="35" customFormat="1">
      <c r="B1416" s="38"/>
      <c r="C1416" s="36"/>
      <c r="D1416" s="212" t="s">
        <v>4736</v>
      </c>
      <c r="E1416" s="34"/>
      <c r="F1416" s="34"/>
      <c r="G1416" s="34"/>
      <c r="H1416" s="34"/>
      <c r="I1416" s="34"/>
      <c r="J1416" s="34"/>
      <c r="K1416" s="34"/>
      <c r="L1416" s="34"/>
      <c r="M1416" s="34"/>
      <c r="N1416" s="34"/>
      <c r="O1416" s="34"/>
      <c r="P1416" s="34"/>
      <c r="W1416" s="196"/>
      <c r="X1416" s="111"/>
      <c r="Y1416"/>
      <c r="Z1416"/>
      <c r="AA1416"/>
      <c r="AB1416"/>
      <c r="AC1416" s="66"/>
    </row>
    <row r="1417" spans="2:29" s="35" customFormat="1">
      <c r="B1417" s="38"/>
      <c r="C1417" s="36"/>
      <c r="D1417" s="212" t="s">
        <v>4737</v>
      </c>
      <c r="E1417" s="34"/>
      <c r="F1417" s="34"/>
      <c r="G1417" s="34"/>
      <c r="H1417" s="34"/>
      <c r="I1417" s="34"/>
      <c r="J1417" s="34"/>
      <c r="K1417" s="34"/>
      <c r="L1417" s="34"/>
      <c r="M1417" s="34"/>
      <c r="N1417" s="34"/>
      <c r="O1417" s="34"/>
      <c r="P1417" s="34"/>
      <c r="W1417" s="196"/>
      <c r="X1417" s="111"/>
      <c r="Y1417"/>
      <c r="Z1417"/>
      <c r="AA1417"/>
      <c r="AB1417"/>
      <c r="AC1417" s="66"/>
    </row>
    <row r="1418" spans="2:29" s="35" customFormat="1">
      <c r="B1418" s="38"/>
      <c r="C1418" s="36"/>
      <c r="D1418" s="212" t="s">
        <v>4738</v>
      </c>
      <c r="E1418" s="34"/>
      <c r="F1418" s="34"/>
      <c r="G1418" s="34"/>
      <c r="H1418" s="34"/>
      <c r="I1418" s="34"/>
      <c r="J1418" s="34"/>
      <c r="K1418" s="34"/>
      <c r="L1418" s="34"/>
      <c r="M1418" s="34"/>
      <c r="N1418" s="34"/>
      <c r="O1418" s="34"/>
      <c r="P1418" s="34"/>
      <c r="W1418" s="196"/>
      <c r="X1418" s="111"/>
      <c r="Y1418"/>
      <c r="Z1418"/>
      <c r="AA1418"/>
      <c r="AB1418"/>
      <c r="AC1418" s="66"/>
    </row>
    <row r="1419" spans="2:29" s="35" customFormat="1">
      <c r="B1419" s="38"/>
      <c r="C1419" s="36"/>
      <c r="D1419" s="212" t="s">
        <v>4739</v>
      </c>
      <c r="E1419" s="34"/>
      <c r="F1419" s="34"/>
      <c r="G1419" s="34"/>
      <c r="H1419" s="34"/>
      <c r="I1419" s="34"/>
      <c r="J1419" s="34"/>
      <c r="K1419" s="34"/>
      <c r="L1419" s="34"/>
      <c r="M1419" s="34"/>
      <c r="N1419" s="34"/>
      <c r="O1419" s="34"/>
      <c r="P1419" s="34"/>
      <c r="W1419" s="196"/>
      <c r="X1419" s="111"/>
      <c r="Y1419"/>
      <c r="Z1419"/>
      <c r="AA1419"/>
      <c r="AB1419"/>
      <c r="AC1419" s="66"/>
    </row>
    <row r="1420" spans="2:29" s="35" customFormat="1">
      <c r="B1420" s="38"/>
      <c r="C1420" s="36"/>
      <c r="D1420" s="212" t="s">
        <v>4740</v>
      </c>
      <c r="E1420" s="34"/>
      <c r="F1420" s="34"/>
      <c r="G1420" s="34"/>
      <c r="H1420" s="34"/>
      <c r="I1420" s="34"/>
      <c r="J1420" s="34"/>
      <c r="K1420" s="34"/>
      <c r="L1420" s="34"/>
      <c r="M1420" s="34"/>
      <c r="N1420" s="34"/>
      <c r="O1420" s="34"/>
      <c r="P1420" s="34"/>
      <c r="W1420" s="196"/>
      <c r="X1420" s="111"/>
      <c r="Y1420"/>
      <c r="Z1420"/>
      <c r="AA1420"/>
      <c r="AB1420"/>
      <c r="AC1420" s="66"/>
    </row>
    <row r="1421" spans="2:29" s="35" customFormat="1">
      <c r="B1421" s="38"/>
      <c r="C1421" s="36"/>
      <c r="D1421" s="212" t="s">
        <v>4741</v>
      </c>
      <c r="E1421" s="34"/>
      <c r="F1421" s="34"/>
      <c r="G1421" s="34"/>
      <c r="H1421" s="34"/>
      <c r="I1421" s="34"/>
      <c r="J1421" s="34"/>
      <c r="K1421" s="34"/>
      <c r="L1421" s="34"/>
      <c r="M1421" s="34"/>
      <c r="N1421" s="34"/>
      <c r="O1421" s="34"/>
      <c r="P1421" s="34"/>
      <c r="W1421" s="196"/>
      <c r="X1421" s="111"/>
      <c r="Y1421"/>
      <c r="Z1421"/>
      <c r="AA1421"/>
      <c r="AB1421"/>
      <c r="AC1421" s="66"/>
    </row>
    <row r="1422" spans="2:29" s="35" customFormat="1">
      <c r="B1422" s="38"/>
      <c r="C1422" s="36"/>
      <c r="D1422" s="212" t="s">
        <v>4742</v>
      </c>
      <c r="E1422" s="34"/>
      <c r="F1422" s="34"/>
      <c r="G1422" s="34"/>
      <c r="H1422" s="34"/>
      <c r="I1422" s="34"/>
      <c r="J1422" s="34"/>
      <c r="K1422" s="34"/>
      <c r="L1422" s="34"/>
      <c r="M1422" s="34"/>
      <c r="N1422" s="34"/>
      <c r="O1422" s="34"/>
      <c r="P1422" s="34"/>
      <c r="W1422" s="196"/>
      <c r="X1422" s="111"/>
      <c r="Y1422"/>
      <c r="Z1422"/>
      <c r="AA1422"/>
      <c r="AB1422"/>
      <c r="AC1422" s="66"/>
    </row>
    <row r="1423" spans="2:29" s="35" customFormat="1">
      <c r="B1423" s="38"/>
      <c r="C1423" s="36"/>
      <c r="D1423" s="212" t="s">
        <v>4743</v>
      </c>
      <c r="E1423" s="34"/>
      <c r="F1423" s="34"/>
      <c r="G1423" s="34"/>
      <c r="H1423" s="34"/>
      <c r="I1423" s="34"/>
      <c r="J1423" s="34"/>
      <c r="K1423" s="34"/>
      <c r="L1423" s="34"/>
      <c r="M1423" s="34"/>
      <c r="N1423" s="34"/>
      <c r="O1423" s="34"/>
      <c r="P1423" s="34"/>
      <c r="W1423" s="196"/>
      <c r="X1423" s="111"/>
      <c r="Y1423"/>
      <c r="Z1423"/>
      <c r="AA1423"/>
      <c r="AB1423"/>
      <c r="AC1423" s="66"/>
    </row>
    <row r="1424" spans="2:29" s="35" customFormat="1">
      <c r="B1424" s="38"/>
      <c r="C1424" s="36"/>
      <c r="D1424" s="212" t="s">
        <v>4744</v>
      </c>
      <c r="E1424" s="34"/>
      <c r="F1424" s="34"/>
      <c r="G1424" s="34"/>
      <c r="H1424" s="34"/>
      <c r="I1424" s="34"/>
      <c r="J1424" s="34"/>
      <c r="K1424" s="34"/>
      <c r="L1424" s="34"/>
      <c r="M1424" s="34"/>
      <c r="N1424" s="34"/>
      <c r="O1424" s="34"/>
      <c r="P1424" s="34"/>
      <c r="W1424" s="196"/>
      <c r="X1424" s="111"/>
      <c r="Y1424"/>
      <c r="Z1424"/>
      <c r="AA1424"/>
      <c r="AB1424"/>
      <c r="AC1424" s="66"/>
    </row>
    <row r="1425" spans="2:29" s="35" customFormat="1">
      <c r="B1425" s="38"/>
      <c r="C1425" s="36"/>
      <c r="D1425" s="212" t="s">
        <v>4745</v>
      </c>
      <c r="E1425" s="34"/>
      <c r="F1425" s="34"/>
      <c r="G1425" s="34"/>
      <c r="H1425" s="34"/>
      <c r="I1425" s="34"/>
      <c r="J1425" s="34"/>
      <c r="K1425" s="34"/>
      <c r="L1425" s="34"/>
      <c r="M1425" s="34"/>
      <c r="N1425" s="34"/>
      <c r="O1425" s="34"/>
      <c r="P1425" s="34"/>
      <c r="W1425" s="196"/>
      <c r="X1425" s="111"/>
      <c r="Y1425"/>
      <c r="Z1425"/>
      <c r="AA1425"/>
      <c r="AB1425"/>
      <c r="AC1425" s="66"/>
    </row>
    <row r="1426" spans="2:29" s="35" customFormat="1">
      <c r="B1426" s="38"/>
      <c r="C1426" s="36"/>
      <c r="D1426" s="212" t="s">
        <v>4746</v>
      </c>
      <c r="E1426" s="34"/>
      <c r="F1426" s="34"/>
      <c r="G1426" s="34"/>
      <c r="H1426" s="34"/>
      <c r="I1426" s="34"/>
      <c r="J1426" s="34"/>
      <c r="K1426" s="34"/>
      <c r="L1426" s="34"/>
      <c r="M1426" s="34"/>
      <c r="N1426" s="34"/>
      <c r="O1426" s="34"/>
      <c r="P1426" s="34"/>
      <c r="W1426" s="196"/>
      <c r="X1426" s="111"/>
      <c r="Y1426"/>
      <c r="Z1426"/>
      <c r="AA1426"/>
      <c r="AB1426"/>
      <c r="AC1426" s="66"/>
    </row>
    <row r="1427" spans="2:29" s="35" customFormat="1">
      <c r="B1427" s="38"/>
      <c r="C1427" s="36"/>
      <c r="D1427" s="212" t="s">
        <v>4747</v>
      </c>
      <c r="E1427" s="34"/>
      <c r="F1427" s="34"/>
      <c r="G1427" s="34"/>
      <c r="H1427" s="34"/>
      <c r="I1427" s="34"/>
      <c r="J1427" s="34"/>
      <c r="K1427" s="34"/>
      <c r="L1427" s="34"/>
      <c r="M1427" s="34"/>
      <c r="N1427" s="34"/>
      <c r="O1427" s="34"/>
      <c r="P1427" s="34"/>
      <c r="W1427" s="196"/>
      <c r="X1427" s="111"/>
      <c r="Y1427"/>
      <c r="Z1427"/>
      <c r="AA1427"/>
      <c r="AB1427"/>
      <c r="AC1427" s="66"/>
    </row>
    <row r="1428" spans="2:29" s="35" customFormat="1">
      <c r="B1428" s="38"/>
      <c r="C1428" s="36"/>
      <c r="D1428" s="212" t="s">
        <v>4748</v>
      </c>
      <c r="E1428" s="34"/>
      <c r="F1428" s="34"/>
      <c r="G1428" s="34"/>
      <c r="H1428" s="34"/>
      <c r="I1428" s="34"/>
      <c r="J1428" s="34"/>
      <c r="K1428" s="34"/>
      <c r="L1428" s="34"/>
      <c r="M1428" s="34"/>
      <c r="N1428" s="34"/>
      <c r="O1428" s="34"/>
      <c r="P1428" s="34"/>
      <c r="W1428" s="196"/>
      <c r="X1428" s="111"/>
      <c r="Y1428"/>
      <c r="Z1428"/>
      <c r="AA1428"/>
      <c r="AB1428"/>
      <c r="AC1428" s="66"/>
    </row>
    <row r="1429" spans="2:29" s="35" customFormat="1">
      <c r="B1429" s="38"/>
      <c r="C1429" s="36"/>
      <c r="D1429" s="212" t="s">
        <v>4749</v>
      </c>
      <c r="E1429" s="34"/>
      <c r="F1429" s="34"/>
      <c r="G1429" s="34"/>
      <c r="H1429" s="34"/>
      <c r="I1429" s="34"/>
      <c r="J1429" s="34"/>
      <c r="K1429" s="34"/>
      <c r="L1429" s="34"/>
      <c r="M1429" s="34"/>
      <c r="N1429" s="34"/>
      <c r="O1429" s="34"/>
      <c r="P1429" s="34"/>
      <c r="W1429" s="196"/>
      <c r="X1429" s="111"/>
      <c r="Y1429"/>
      <c r="Z1429"/>
      <c r="AA1429"/>
      <c r="AB1429"/>
      <c r="AC1429" s="66"/>
    </row>
    <row r="1430" spans="2:29" s="35" customFormat="1">
      <c r="B1430" s="38"/>
      <c r="C1430" s="36"/>
      <c r="D1430" s="212" t="s">
        <v>4750</v>
      </c>
      <c r="E1430" s="34"/>
      <c r="F1430" s="34"/>
      <c r="G1430" s="34"/>
      <c r="H1430" s="34"/>
      <c r="I1430" s="34"/>
      <c r="J1430" s="34"/>
      <c r="K1430" s="34"/>
      <c r="L1430" s="34"/>
      <c r="M1430" s="34"/>
      <c r="N1430" s="34"/>
      <c r="O1430" s="34"/>
      <c r="P1430" s="34"/>
      <c r="W1430" s="196"/>
      <c r="X1430" s="111"/>
      <c r="Y1430"/>
      <c r="Z1430"/>
      <c r="AA1430"/>
      <c r="AB1430"/>
      <c r="AC1430" s="66"/>
    </row>
    <row r="1431" spans="2:29" s="35" customFormat="1">
      <c r="B1431" s="38"/>
      <c r="C1431" s="36"/>
      <c r="D1431" s="212" t="s">
        <v>4751</v>
      </c>
      <c r="E1431" s="34"/>
      <c r="F1431" s="34"/>
      <c r="G1431" s="34"/>
      <c r="H1431" s="34"/>
      <c r="I1431" s="34"/>
      <c r="J1431" s="34"/>
      <c r="K1431" s="34"/>
      <c r="L1431" s="34"/>
      <c r="M1431" s="34"/>
      <c r="N1431" s="34"/>
      <c r="O1431" s="34"/>
      <c r="P1431" s="34"/>
      <c r="W1431" s="196"/>
      <c r="X1431" s="111"/>
      <c r="Y1431"/>
      <c r="Z1431"/>
      <c r="AA1431"/>
      <c r="AB1431"/>
      <c r="AC1431" s="66"/>
    </row>
    <row r="1432" spans="2:29" s="35" customFormat="1">
      <c r="B1432" s="38"/>
      <c r="C1432" s="36"/>
      <c r="D1432" s="212" t="s">
        <v>4752</v>
      </c>
      <c r="E1432" s="34"/>
      <c r="F1432" s="34"/>
      <c r="G1432" s="34"/>
      <c r="H1432" s="34"/>
      <c r="I1432" s="34"/>
      <c r="J1432" s="34"/>
      <c r="K1432" s="34"/>
      <c r="L1432" s="34"/>
      <c r="M1432" s="34"/>
      <c r="N1432" s="34"/>
      <c r="O1432" s="34"/>
      <c r="P1432" s="34"/>
      <c r="W1432" s="196"/>
      <c r="X1432" s="111"/>
      <c r="Y1432"/>
      <c r="Z1432"/>
      <c r="AA1432"/>
      <c r="AB1432"/>
      <c r="AC1432" s="66"/>
    </row>
    <row r="1433" spans="2:29" s="35" customFormat="1">
      <c r="B1433" s="38"/>
      <c r="C1433" s="36"/>
      <c r="D1433" s="212" t="s">
        <v>4753</v>
      </c>
      <c r="E1433" s="34"/>
      <c r="F1433" s="34"/>
      <c r="G1433" s="34"/>
      <c r="H1433" s="34"/>
      <c r="I1433" s="34"/>
      <c r="J1433" s="34"/>
      <c r="K1433" s="34"/>
      <c r="L1433" s="34"/>
      <c r="M1433" s="34"/>
      <c r="N1433" s="34"/>
      <c r="O1433" s="34"/>
      <c r="P1433" s="34"/>
      <c r="W1433" s="196"/>
      <c r="X1433" s="111"/>
      <c r="Y1433"/>
      <c r="Z1433"/>
      <c r="AA1433"/>
      <c r="AB1433"/>
      <c r="AC1433" s="66"/>
    </row>
    <row r="1434" spans="2:29" s="35" customFormat="1">
      <c r="B1434" s="38"/>
      <c r="C1434" s="36"/>
      <c r="D1434" s="212" t="s">
        <v>4754</v>
      </c>
      <c r="E1434" s="34"/>
      <c r="F1434" s="34"/>
      <c r="G1434" s="34"/>
      <c r="H1434" s="34"/>
      <c r="I1434" s="34"/>
      <c r="J1434" s="34"/>
      <c r="K1434" s="34"/>
      <c r="L1434" s="34"/>
      <c r="M1434" s="34"/>
      <c r="N1434" s="34"/>
      <c r="O1434" s="34"/>
      <c r="P1434" s="34"/>
      <c r="W1434" s="196"/>
      <c r="X1434" s="111"/>
      <c r="Y1434"/>
      <c r="Z1434"/>
      <c r="AA1434"/>
      <c r="AB1434"/>
      <c r="AC1434" s="66"/>
    </row>
    <row r="1435" spans="2:29" s="35" customFormat="1">
      <c r="B1435" s="38"/>
      <c r="C1435" s="36"/>
      <c r="D1435" s="212" t="s">
        <v>4755</v>
      </c>
      <c r="E1435" s="34"/>
      <c r="F1435" s="34"/>
      <c r="G1435" s="34"/>
      <c r="H1435" s="34"/>
      <c r="I1435" s="34"/>
      <c r="J1435" s="34"/>
      <c r="K1435" s="34"/>
      <c r="L1435" s="34"/>
      <c r="M1435" s="34"/>
      <c r="N1435" s="34"/>
      <c r="O1435" s="34"/>
      <c r="P1435" s="34"/>
      <c r="W1435" s="196"/>
      <c r="X1435" s="111"/>
      <c r="Y1435"/>
      <c r="Z1435"/>
      <c r="AA1435"/>
      <c r="AB1435"/>
      <c r="AC1435" s="66"/>
    </row>
    <row r="1436" spans="2:29" s="35" customFormat="1">
      <c r="B1436" s="38"/>
      <c r="C1436" s="36"/>
      <c r="D1436" s="212" t="s">
        <v>4756</v>
      </c>
      <c r="E1436" s="34"/>
      <c r="F1436" s="34"/>
      <c r="G1436" s="34"/>
      <c r="H1436" s="34"/>
      <c r="I1436" s="34"/>
      <c r="J1436" s="34"/>
      <c r="K1436" s="34"/>
      <c r="L1436" s="34"/>
      <c r="M1436" s="34"/>
      <c r="N1436" s="34"/>
      <c r="O1436" s="34"/>
      <c r="P1436" s="34"/>
      <c r="W1436" s="196"/>
      <c r="X1436" s="111"/>
      <c r="Y1436"/>
      <c r="Z1436"/>
      <c r="AA1436"/>
      <c r="AB1436"/>
      <c r="AC1436" s="66"/>
    </row>
    <row r="1437" spans="2:29" s="35" customFormat="1">
      <c r="B1437" s="38"/>
      <c r="C1437" s="36"/>
      <c r="D1437" s="212" t="s">
        <v>4757</v>
      </c>
      <c r="E1437" s="34"/>
      <c r="F1437" s="34"/>
      <c r="G1437" s="34"/>
      <c r="H1437" s="34"/>
      <c r="I1437" s="34"/>
      <c r="J1437" s="34"/>
      <c r="K1437" s="34"/>
      <c r="L1437" s="34"/>
      <c r="M1437" s="34"/>
      <c r="N1437" s="34"/>
      <c r="O1437" s="34"/>
      <c r="P1437" s="34"/>
      <c r="W1437" s="196"/>
      <c r="X1437" s="111"/>
      <c r="Y1437"/>
      <c r="Z1437"/>
      <c r="AA1437"/>
      <c r="AB1437"/>
      <c r="AC1437" s="66"/>
    </row>
    <row r="1438" spans="2:29" s="35" customFormat="1">
      <c r="B1438" s="38"/>
      <c r="C1438" s="36"/>
      <c r="D1438" s="212" t="s">
        <v>4758</v>
      </c>
      <c r="E1438" s="34"/>
      <c r="F1438" s="34"/>
      <c r="G1438" s="34"/>
      <c r="H1438" s="34"/>
      <c r="I1438" s="34"/>
      <c r="J1438" s="34"/>
      <c r="K1438" s="34"/>
      <c r="L1438" s="34"/>
      <c r="M1438" s="34"/>
      <c r="N1438" s="34"/>
      <c r="O1438" s="34"/>
      <c r="P1438" s="34"/>
      <c r="W1438" s="196"/>
      <c r="X1438" s="111"/>
      <c r="Y1438"/>
      <c r="Z1438"/>
      <c r="AA1438"/>
      <c r="AB1438"/>
      <c r="AC1438" s="66"/>
    </row>
    <row r="1439" spans="2:29" s="35" customFormat="1">
      <c r="B1439" s="38"/>
      <c r="C1439" s="36"/>
      <c r="D1439" s="212" t="s">
        <v>4759</v>
      </c>
      <c r="E1439" s="34"/>
      <c r="F1439" s="34"/>
      <c r="G1439" s="34"/>
      <c r="H1439" s="34"/>
      <c r="I1439" s="34"/>
      <c r="J1439" s="34"/>
      <c r="K1439" s="34"/>
      <c r="L1439" s="34"/>
      <c r="M1439" s="34"/>
      <c r="N1439" s="34"/>
      <c r="O1439" s="34"/>
      <c r="P1439" s="34"/>
      <c r="W1439" s="196"/>
      <c r="X1439" s="111"/>
      <c r="Y1439"/>
      <c r="Z1439"/>
      <c r="AA1439"/>
      <c r="AB1439"/>
      <c r="AC1439" s="66"/>
    </row>
    <row r="1440" spans="2:29" s="35" customFormat="1">
      <c r="B1440" s="38"/>
      <c r="C1440" s="36"/>
      <c r="D1440" s="212" t="s">
        <v>4760</v>
      </c>
      <c r="E1440" s="34"/>
      <c r="F1440" s="34"/>
      <c r="G1440" s="34"/>
      <c r="H1440" s="34"/>
      <c r="I1440" s="34"/>
      <c r="J1440" s="34"/>
      <c r="K1440" s="34"/>
      <c r="L1440" s="34"/>
      <c r="M1440" s="34"/>
      <c r="N1440" s="34"/>
      <c r="O1440" s="34"/>
      <c r="P1440" s="34"/>
      <c r="W1440" s="196"/>
      <c r="X1440" s="111"/>
      <c r="Y1440"/>
      <c r="Z1440"/>
      <c r="AA1440"/>
      <c r="AB1440"/>
      <c r="AC1440" s="66"/>
    </row>
    <row r="1441" spans="2:29" s="35" customFormat="1">
      <c r="B1441" s="38"/>
      <c r="C1441" s="36"/>
      <c r="D1441" s="212" t="s">
        <v>4761</v>
      </c>
      <c r="E1441" s="34"/>
      <c r="F1441" s="34"/>
      <c r="G1441" s="34"/>
      <c r="H1441" s="34"/>
      <c r="I1441" s="34"/>
      <c r="J1441" s="34"/>
      <c r="K1441" s="34"/>
      <c r="L1441" s="34"/>
      <c r="M1441" s="34"/>
      <c r="N1441" s="34"/>
      <c r="O1441" s="34"/>
      <c r="P1441" s="34"/>
      <c r="W1441" s="196"/>
      <c r="X1441" s="111"/>
      <c r="Y1441"/>
      <c r="Z1441"/>
      <c r="AA1441"/>
      <c r="AB1441"/>
      <c r="AC1441" s="66"/>
    </row>
    <row r="1442" spans="2:29" s="35" customFormat="1">
      <c r="B1442" s="38"/>
      <c r="C1442" s="36"/>
      <c r="D1442" s="212" t="s">
        <v>4762</v>
      </c>
      <c r="E1442" s="34"/>
      <c r="F1442" s="34"/>
      <c r="G1442" s="34"/>
      <c r="H1442" s="34"/>
      <c r="I1442" s="34"/>
      <c r="J1442" s="34"/>
      <c r="K1442" s="34"/>
      <c r="L1442" s="34"/>
      <c r="M1442" s="34"/>
      <c r="N1442" s="34"/>
      <c r="O1442" s="34"/>
      <c r="P1442" s="34"/>
      <c r="W1442" s="196"/>
      <c r="X1442" s="111"/>
      <c r="Y1442"/>
      <c r="Z1442"/>
      <c r="AA1442"/>
      <c r="AB1442"/>
      <c r="AC1442" s="66"/>
    </row>
    <row r="1443" spans="2:29" s="35" customFormat="1">
      <c r="B1443" s="38"/>
      <c r="C1443" s="36"/>
      <c r="D1443" s="212" t="s">
        <v>4763</v>
      </c>
      <c r="E1443" s="34"/>
      <c r="F1443" s="34"/>
      <c r="G1443" s="34"/>
      <c r="H1443" s="34"/>
      <c r="I1443" s="34"/>
      <c r="J1443" s="34"/>
      <c r="K1443" s="34"/>
      <c r="L1443" s="34"/>
      <c r="M1443" s="34"/>
      <c r="N1443" s="34"/>
      <c r="O1443" s="34"/>
      <c r="P1443" s="34"/>
      <c r="W1443" s="196"/>
      <c r="X1443" s="111"/>
      <c r="Y1443"/>
      <c r="Z1443"/>
      <c r="AA1443"/>
      <c r="AB1443"/>
      <c r="AC1443" s="66"/>
    </row>
    <row r="1444" spans="2:29" s="35" customFormat="1">
      <c r="B1444" s="38"/>
      <c r="C1444" s="36"/>
      <c r="D1444" s="212" t="s">
        <v>4764</v>
      </c>
      <c r="E1444" s="34"/>
      <c r="F1444" s="34"/>
      <c r="G1444" s="34"/>
      <c r="H1444" s="34"/>
      <c r="I1444" s="34"/>
      <c r="J1444" s="34"/>
      <c r="K1444" s="34"/>
      <c r="L1444" s="34"/>
      <c r="M1444" s="34"/>
      <c r="N1444" s="34"/>
      <c r="O1444" s="34"/>
      <c r="P1444" s="34"/>
      <c r="W1444" s="196"/>
      <c r="X1444" s="111"/>
      <c r="Y1444"/>
      <c r="Z1444"/>
      <c r="AA1444"/>
      <c r="AB1444"/>
      <c r="AC1444" s="66"/>
    </row>
    <row r="1445" spans="2:29" s="35" customFormat="1">
      <c r="B1445" s="38"/>
      <c r="C1445" s="36"/>
      <c r="D1445" s="212" t="s">
        <v>4765</v>
      </c>
      <c r="E1445" s="34"/>
      <c r="F1445" s="34"/>
      <c r="G1445" s="34"/>
      <c r="H1445" s="34"/>
      <c r="I1445" s="34"/>
      <c r="J1445" s="34"/>
      <c r="K1445" s="34"/>
      <c r="L1445" s="34"/>
      <c r="M1445" s="34"/>
      <c r="N1445" s="34"/>
      <c r="O1445" s="34"/>
      <c r="P1445" s="34"/>
      <c r="W1445" s="196"/>
      <c r="X1445" s="111"/>
      <c r="Y1445"/>
      <c r="Z1445"/>
      <c r="AA1445"/>
      <c r="AB1445"/>
      <c r="AC1445" s="66"/>
    </row>
    <row r="1446" spans="2:29" s="35" customFormat="1">
      <c r="B1446" s="38"/>
      <c r="C1446" s="36"/>
      <c r="D1446" s="212" t="s">
        <v>4766</v>
      </c>
      <c r="E1446" s="34"/>
      <c r="F1446" s="34"/>
      <c r="G1446" s="34"/>
      <c r="H1446" s="34"/>
      <c r="I1446" s="34"/>
      <c r="J1446" s="34"/>
      <c r="K1446" s="34"/>
      <c r="L1446" s="34"/>
      <c r="M1446" s="34"/>
      <c r="N1446" s="34"/>
      <c r="O1446" s="34"/>
      <c r="P1446" s="34"/>
      <c r="W1446" s="196"/>
      <c r="X1446" s="111"/>
      <c r="Y1446"/>
      <c r="Z1446"/>
      <c r="AA1446"/>
      <c r="AB1446"/>
      <c r="AC1446" s="66"/>
    </row>
    <row r="1447" spans="2:29" s="35" customFormat="1">
      <c r="B1447" s="38"/>
      <c r="C1447" s="36"/>
      <c r="D1447" s="212" t="s">
        <v>4767</v>
      </c>
      <c r="E1447" s="34"/>
      <c r="F1447" s="34"/>
      <c r="G1447" s="34"/>
      <c r="H1447" s="34"/>
      <c r="I1447" s="34"/>
      <c r="J1447" s="34"/>
      <c r="K1447" s="34"/>
      <c r="L1447" s="34"/>
      <c r="M1447" s="34"/>
      <c r="N1447" s="34"/>
      <c r="O1447" s="34"/>
      <c r="P1447" s="34"/>
      <c r="W1447" s="196"/>
      <c r="X1447" s="111"/>
      <c r="Y1447"/>
      <c r="Z1447"/>
      <c r="AA1447"/>
      <c r="AB1447"/>
      <c r="AC1447" s="66"/>
    </row>
    <row r="1448" spans="2:29" s="35" customFormat="1">
      <c r="B1448" s="38"/>
      <c r="C1448" s="36"/>
      <c r="D1448" s="212" t="s">
        <v>4768</v>
      </c>
      <c r="E1448" s="34"/>
      <c r="F1448" s="34"/>
      <c r="G1448" s="34"/>
      <c r="H1448" s="34"/>
      <c r="I1448" s="34"/>
      <c r="J1448" s="34"/>
      <c r="K1448" s="34"/>
      <c r="L1448" s="34"/>
      <c r="M1448" s="34"/>
      <c r="N1448" s="34"/>
      <c r="O1448" s="34"/>
      <c r="P1448" s="34"/>
      <c r="W1448" s="196"/>
      <c r="X1448" s="111"/>
      <c r="Y1448"/>
      <c r="Z1448"/>
      <c r="AA1448"/>
      <c r="AB1448"/>
      <c r="AC1448" s="66"/>
    </row>
    <row r="1449" spans="2:29" s="35" customFormat="1">
      <c r="B1449" s="38"/>
      <c r="C1449" s="36"/>
      <c r="D1449" s="212" t="s">
        <v>4769</v>
      </c>
      <c r="E1449" s="34"/>
      <c r="F1449" s="34"/>
      <c r="G1449" s="34"/>
      <c r="H1449" s="34"/>
      <c r="I1449" s="34"/>
      <c r="J1449" s="34"/>
      <c r="K1449" s="34"/>
      <c r="L1449" s="34"/>
      <c r="M1449" s="34"/>
      <c r="N1449" s="34"/>
      <c r="O1449" s="34"/>
      <c r="P1449" s="34"/>
      <c r="W1449" s="196"/>
      <c r="X1449" s="111"/>
      <c r="Y1449"/>
      <c r="Z1449"/>
      <c r="AA1449"/>
      <c r="AB1449"/>
      <c r="AC1449" s="66"/>
    </row>
    <row r="1450" spans="2:29" s="35" customFormat="1">
      <c r="B1450" s="38"/>
      <c r="C1450" s="36"/>
      <c r="D1450" s="212" t="s">
        <v>4770</v>
      </c>
      <c r="E1450" s="34"/>
      <c r="F1450" s="34"/>
      <c r="G1450" s="34"/>
      <c r="H1450" s="34"/>
      <c r="I1450" s="34"/>
      <c r="J1450" s="34"/>
      <c r="K1450" s="34"/>
      <c r="L1450" s="34"/>
      <c r="M1450" s="34"/>
      <c r="N1450" s="34"/>
      <c r="O1450" s="34"/>
      <c r="P1450" s="34"/>
      <c r="W1450" s="196"/>
      <c r="X1450" s="111"/>
      <c r="Y1450"/>
      <c r="Z1450"/>
      <c r="AA1450"/>
      <c r="AB1450"/>
      <c r="AC1450" s="66"/>
    </row>
    <row r="1451" spans="2:29" s="35" customFormat="1">
      <c r="B1451" s="38"/>
      <c r="C1451" s="36"/>
      <c r="D1451" s="212" t="s">
        <v>4771</v>
      </c>
      <c r="E1451" s="34"/>
      <c r="F1451" s="34"/>
      <c r="G1451" s="34"/>
      <c r="H1451" s="34"/>
      <c r="I1451" s="34"/>
      <c r="J1451" s="34"/>
      <c r="K1451" s="34"/>
      <c r="L1451" s="34"/>
      <c r="M1451" s="34"/>
      <c r="N1451" s="34"/>
      <c r="O1451" s="34"/>
      <c r="P1451" s="34"/>
      <c r="W1451" s="196"/>
      <c r="X1451" s="111"/>
      <c r="Y1451"/>
      <c r="Z1451"/>
      <c r="AA1451"/>
      <c r="AB1451"/>
      <c r="AC1451" s="66"/>
    </row>
    <row r="1452" spans="2:29" s="35" customFormat="1">
      <c r="B1452" s="38"/>
      <c r="C1452" s="36"/>
      <c r="D1452" s="212" t="s">
        <v>4772</v>
      </c>
      <c r="E1452" s="34"/>
      <c r="F1452" s="34"/>
      <c r="G1452" s="34"/>
      <c r="H1452" s="34"/>
      <c r="I1452" s="34"/>
      <c r="J1452" s="34"/>
      <c r="K1452" s="34"/>
      <c r="L1452" s="34"/>
      <c r="M1452" s="34"/>
      <c r="N1452" s="34"/>
      <c r="O1452" s="34"/>
      <c r="P1452" s="34"/>
      <c r="W1452" s="196"/>
      <c r="X1452" s="111"/>
      <c r="Y1452"/>
      <c r="Z1452"/>
      <c r="AA1452"/>
      <c r="AB1452"/>
      <c r="AC1452" s="66"/>
    </row>
    <row r="1453" spans="2:29" s="35" customFormat="1">
      <c r="B1453" s="38"/>
      <c r="C1453" s="36"/>
      <c r="D1453" s="212" t="s">
        <v>4773</v>
      </c>
      <c r="E1453" s="34"/>
      <c r="F1453" s="34"/>
      <c r="G1453" s="34"/>
      <c r="H1453" s="34"/>
      <c r="I1453" s="34"/>
      <c r="J1453" s="34"/>
      <c r="K1453" s="34"/>
      <c r="L1453" s="34"/>
      <c r="M1453" s="34"/>
      <c r="N1453" s="34"/>
      <c r="O1453" s="34"/>
      <c r="P1453" s="34"/>
      <c r="W1453" s="196"/>
      <c r="X1453" s="111"/>
      <c r="Y1453"/>
      <c r="Z1453"/>
      <c r="AA1453"/>
      <c r="AB1453"/>
      <c r="AC1453" s="66"/>
    </row>
    <row r="1454" spans="2:29" s="35" customFormat="1">
      <c r="B1454" s="38"/>
      <c r="C1454" s="36"/>
      <c r="D1454" s="212" t="s">
        <v>4774</v>
      </c>
      <c r="E1454" s="34"/>
      <c r="F1454" s="34"/>
      <c r="G1454" s="34"/>
      <c r="H1454" s="34"/>
      <c r="I1454" s="34"/>
      <c r="J1454" s="34"/>
      <c r="K1454" s="34"/>
      <c r="L1454" s="34"/>
      <c r="M1454" s="34"/>
      <c r="N1454" s="34"/>
      <c r="O1454" s="34"/>
      <c r="P1454" s="34"/>
      <c r="W1454" s="196"/>
      <c r="X1454" s="111"/>
      <c r="Y1454"/>
      <c r="Z1454"/>
      <c r="AA1454"/>
      <c r="AB1454"/>
      <c r="AC1454" s="66"/>
    </row>
    <row r="1455" spans="2:29" s="35" customFormat="1">
      <c r="B1455" s="38"/>
      <c r="C1455" s="36"/>
      <c r="D1455" s="212" t="s">
        <v>4775</v>
      </c>
      <c r="E1455" s="34"/>
      <c r="F1455" s="34"/>
      <c r="G1455" s="34"/>
      <c r="H1455" s="34"/>
      <c r="I1455" s="34"/>
      <c r="J1455" s="34"/>
      <c r="K1455" s="34"/>
      <c r="L1455" s="34"/>
      <c r="M1455" s="34"/>
      <c r="N1455" s="34"/>
      <c r="O1455" s="34"/>
      <c r="P1455" s="34"/>
      <c r="W1455" s="196"/>
      <c r="X1455" s="111"/>
      <c r="Y1455"/>
      <c r="Z1455"/>
      <c r="AA1455"/>
      <c r="AB1455"/>
      <c r="AC1455" s="66"/>
    </row>
    <row r="1456" spans="2:29" s="35" customFormat="1">
      <c r="B1456" s="38"/>
      <c r="C1456" s="36"/>
      <c r="D1456" s="212" t="s">
        <v>4776</v>
      </c>
      <c r="E1456" s="34"/>
      <c r="F1456" s="34"/>
      <c r="G1456" s="34"/>
      <c r="H1456" s="34"/>
      <c r="I1456" s="34"/>
      <c r="J1456" s="34"/>
      <c r="K1456" s="34"/>
      <c r="L1456" s="34"/>
      <c r="M1456" s="34"/>
      <c r="N1456" s="34"/>
      <c r="O1456" s="34"/>
      <c r="P1456" s="34"/>
      <c r="W1456" s="196"/>
      <c r="X1456" s="111"/>
      <c r="Y1456"/>
      <c r="Z1456"/>
      <c r="AA1456"/>
      <c r="AB1456"/>
      <c r="AC1456" s="66"/>
    </row>
    <row r="1457" spans="2:29" s="35" customFormat="1">
      <c r="B1457" s="38"/>
      <c r="C1457" s="36"/>
      <c r="D1457" s="212" t="s">
        <v>4777</v>
      </c>
      <c r="E1457" s="34"/>
      <c r="F1457" s="34"/>
      <c r="G1457" s="34"/>
      <c r="H1457" s="34"/>
      <c r="I1457" s="34"/>
      <c r="J1457" s="34"/>
      <c r="K1457" s="34"/>
      <c r="L1457" s="34"/>
      <c r="M1457" s="34"/>
      <c r="N1457" s="34"/>
      <c r="O1457" s="34"/>
      <c r="P1457" s="34"/>
      <c r="W1457" s="196"/>
      <c r="X1457" s="111"/>
      <c r="Y1457"/>
      <c r="Z1457"/>
      <c r="AA1457"/>
      <c r="AB1457"/>
      <c r="AC1457" s="66"/>
    </row>
    <row r="1458" spans="2:29" s="35" customFormat="1">
      <c r="B1458" s="38"/>
      <c r="C1458" s="36"/>
      <c r="D1458" s="212" t="s">
        <v>4778</v>
      </c>
      <c r="E1458" s="34"/>
      <c r="F1458" s="34"/>
      <c r="G1458" s="34"/>
      <c r="H1458" s="34"/>
      <c r="I1458" s="34"/>
      <c r="J1458" s="34"/>
      <c r="K1458" s="34"/>
      <c r="L1458" s="34"/>
      <c r="M1458" s="34"/>
      <c r="N1458" s="34"/>
      <c r="O1458" s="34"/>
      <c r="P1458" s="34"/>
      <c r="W1458" s="196"/>
      <c r="X1458" s="111"/>
      <c r="Y1458"/>
      <c r="Z1458"/>
      <c r="AA1458"/>
      <c r="AB1458"/>
      <c r="AC1458" s="66"/>
    </row>
    <row r="1459" spans="2:29" s="35" customFormat="1">
      <c r="B1459" s="38"/>
      <c r="C1459" s="36"/>
      <c r="D1459" s="212" t="s">
        <v>4779</v>
      </c>
      <c r="E1459" s="34"/>
      <c r="F1459" s="34"/>
      <c r="G1459" s="34"/>
      <c r="H1459" s="34"/>
      <c r="I1459" s="34"/>
      <c r="J1459" s="34"/>
      <c r="K1459" s="34"/>
      <c r="L1459" s="34"/>
      <c r="M1459" s="34"/>
      <c r="N1459" s="34"/>
      <c r="O1459" s="34"/>
      <c r="P1459" s="34"/>
      <c r="W1459" s="196"/>
      <c r="X1459" s="111"/>
      <c r="Y1459"/>
      <c r="Z1459"/>
      <c r="AA1459"/>
      <c r="AB1459"/>
      <c r="AC1459" s="66"/>
    </row>
    <row r="1460" spans="2:29" s="35" customFormat="1">
      <c r="B1460" s="38"/>
      <c r="C1460" s="36"/>
      <c r="D1460" s="212" t="s">
        <v>4780</v>
      </c>
      <c r="E1460" s="34"/>
      <c r="F1460" s="34"/>
      <c r="G1460" s="34"/>
      <c r="H1460" s="34"/>
      <c r="I1460" s="34"/>
      <c r="J1460" s="34"/>
      <c r="K1460" s="34"/>
      <c r="L1460" s="34"/>
      <c r="M1460" s="34"/>
      <c r="N1460" s="34"/>
      <c r="O1460" s="34"/>
      <c r="P1460" s="34"/>
      <c r="W1460" s="196"/>
      <c r="X1460" s="111"/>
      <c r="Y1460"/>
      <c r="Z1460"/>
      <c r="AA1460"/>
      <c r="AB1460"/>
      <c r="AC1460" s="66"/>
    </row>
    <row r="1461" spans="2:29" s="35" customFormat="1">
      <c r="B1461" s="38"/>
      <c r="C1461" s="36"/>
      <c r="D1461" s="212" t="s">
        <v>4781</v>
      </c>
      <c r="E1461" s="34"/>
      <c r="F1461" s="34"/>
      <c r="G1461" s="34"/>
      <c r="H1461" s="34"/>
      <c r="I1461" s="34"/>
      <c r="J1461" s="34"/>
      <c r="K1461" s="34"/>
      <c r="L1461" s="34"/>
      <c r="M1461" s="34"/>
      <c r="N1461" s="34"/>
      <c r="O1461" s="34"/>
      <c r="P1461" s="34"/>
      <c r="W1461" s="196"/>
      <c r="X1461" s="111"/>
      <c r="Y1461"/>
      <c r="Z1461"/>
      <c r="AA1461"/>
      <c r="AB1461"/>
      <c r="AC1461" s="66"/>
    </row>
    <row r="1462" spans="2:29" s="35" customFormat="1">
      <c r="B1462" s="38"/>
      <c r="C1462" s="36"/>
      <c r="D1462" s="212" t="s">
        <v>4782</v>
      </c>
      <c r="E1462" s="34"/>
      <c r="F1462" s="34"/>
      <c r="G1462" s="34"/>
      <c r="H1462" s="34"/>
      <c r="I1462" s="34"/>
      <c r="J1462" s="34"/>
      <c r="K1462" s="34"/>
      <c r="L1462" s="34"/>
      <c r="M1462" s="34"/>
      <c r="N1462" s="34"/>
      <c r="O1462" s="34"/>
      <c r="P1462" s="34"/>
      <c r="W1462" s="196"/>
      <c r="X1462" s="111"/>
      <c r="Y1462"/>
      <c r="Z1462"/>
      <c r="AA1462"/>
      <c r="AB1462"/>
      <c r="AC1462" s="66"/>
    </row>
    <row r="1463" spans="2:29" s="35" customFormat="1">
      <c r="B1463" s="38"/>
      <c r="C1463" s="36"/>
      <c r="D1463" s="212" t="s">
        <v>4783</v>
      </c>
      <c r="E1463" s="34"/>
      <c r="F1463" s="34"/>
      <c r="G1463" s="34"/>
      <c r="H1463" s="34"/>
      <c r="I1463" s="34"/>
      <c r="J1463" s="34"/>
      <c r="K1463" s="34"/>
      <c r="L1463" s="34"/>
      <c r="M1463" s="34"/>
      <c r="N1463" s="34"/>
      <c r="O1463" s="34"/>
      <c r="P1463" s="34"/>
      <c r="W1463" s="196"/>
      <c r="X1463" s="111"/>
      <c r="Y1463"/>
      <c r="Z1463"/>
      <c r="AA1463"/>
      <c r="AB1463"/>
      <c r="AC1463" s="66"/>
    </row>
    <row r="1464" spans="2:29" s="35" customFormat="1">
      <c r="B1464" s="38"/>
      <c r="C1464" s="36"/>
      <c r="D1464" s="212" t="s">
        <v>4784</v>
      </c>
      <c r="E1464" s="34"/>
      <c r="F1464" s="34"/>
      <c r="G1464" s="34"/>
      <c r="H1464" s="34"/>
      <c r="I1464" s="34"/>
      <c r="J1464" s="34"/>
      <c r="K1464" s="34"/>
      <c r="L1464" s="34"/>
      <c r="M1464" s="34"/>
      <c r="N1464" s="34"/>
      <c r="O1464" s="34"/>
      <c r="P1464" s="34"/>
      <c r="W1464" s="196"/>
      <c r="X1464" s="111"/>
      <c r="Y1464"/>
      <c r="Z1464"/>
      <c r="AA1464"/>
      <c r="AB1464"/>
      <c r="AC1464" s="66"/>
    </row>
    <row r="1465" spans="2:29" s="35" customFormat="1">
      <c r="B1465" s="38"/>
      <c r="C1465" s="36"/>
      <c r="D1465" s="212" t="s">
        <v>4785</v>
      </c>
      <c r="E1465" s="34"/>
      <c r="F1465" s="34"/>
      <c r="G1465" s="34"/>
      <c r="H1465" s="34"/>
      <c r="I1465" s="34"/>
      <c r="J1465" s="34"/>
      <c r="K1465" s="34"/>
      <c r="L1465" s="34"/>
      <c r="M1465" s="34"/>
      <c r="N1465" s="34"/>
      <c r="O1465" s="34"/>
      <c r="P1465" s="34"/>
      <c r="W1465" s="196"/>
      <c r="X1465" s="111"/>
      <c r="Y1465"/>
      <c r="Z1465"/>
      <c r="AA1465"/>
      <c r="AB1465"/>
      <c r="AC1465" s="66"/>
    </row>
    <row r="1466" spans="2:29" s="35" customFormat="1">
      <c r="B1466" s="38"/>
      <c r="C1466" s="36"/>
      <c r="D1466" s="212" t="s">
        <v>4786</v>
      </c>
      <c r="E1466" s="34"/>
      <c r="F1466" s="34"/>
      <c r="G1466" s="34"/>
      <c r="H1466" s="34"/>
      <c r="I1466" s="34"/>
      <c r="J1466" s="34"/>
      <c r="K1466" s="34"/>
      <c r="L1466" s="34"/>
      <c r="M1466" s="34"/>
      <c r="N1466" s="34"/>
      <c r="O1466" s="34"/>
      <c r="P1466" s="34"/>
      <c r="W1466" s="196"/>
      <c r="X1466" s="111"/>
      <c r="Y1466"/>
      <c r="Z1466"/>
      <c r="AA1466"/>
      <c r="AB1466"/>
      <c r="AC1466" s="66"/>
    </row>
    <row r="1467" spans="2:29" s="35" customFormat="1">
      <c r="B1467" s="38"/>
      <c r="C1467" s="36"/>
      <c r="D1467" s="212" t="s">
        <v>4787</v>
      </c>
      <c r="E1467" s="34"/>
      <c r="F1467" s="34"/>
      <c r="G1467" s="34"/>
      <c r="H1467" s="34"/>
      <c r="I1467" s="34"/>
      <c r="J1467" s="34"/>
      <c r="K1467" s="34"/>
      <c r="L1467" s="34"/>
      <c r="M1467" s="34"/>
      <c r="N1467" s="34"/>
      <c r="O1467" s="34"/>
      <c r="P1467" s="34"/>
      <c r="W1467" s="196"/>
      <c r="X1467" s="111"/>
      <c r="Y1467"/>
      <c r="Z1467"/>
      <c r="AA1467"/>
      <c r="AB1467"/>
      <c r="AC1467" s="66"/>
    </row>
    <row r="1468" spans="2:29" s="35" customFormat="1">
      <c r="B1468" s="38"/>
      <c r="C1468" s="36"/>
      <c r="D1468" s="212" t="s">
        <v>4788</v>
      </c>
      <c r="E1468" s="34"/>
      <c r="F1468" s="34"/>
      <c r="G1468" s="34"/>
      <c r="H1468" s="34"/>
      <c r="I1468" s="34"/>
      <c r="J1468" s="34"/>
      <c r="K1468" s="34"/>
      <c r="L1468" s="34"/>
      <c r="M1468" s="34"/>
      <c r="N1468" s="34"/>
      <c r="O1468" s="34"/>
      <c r="P1468" s="34"/>
      <c r="W1468" s="196"/>
      <c r="X1468" s="111"/>
      <c r="Y1468"/>
      <c r="Z1468"/>
      <c r="AA1468"/>
      <c r="AB1468"/>
      <c r="AC1468" s="66"/>
    </row>
    <row r="1469" spans="2:29" s="35" customFormat="1">
      <c r="B1469" s="38"/>
      <c r="C1469" s="36"/>
      <c r="D1469" s="212" t="s">
        <v>4789</v>
      </c>
      <c r="E1469" s="34"/>
      <c r="F1469" s="34"/>
      <c r="G1469" s="34"/>
      <c r="H1469" s="34"/>
      <c r="I1469" s="34"/>
      <c r="J1469" s="34"/>
      <c r="K1469" s="34"/>
      <c r="L1469" s="34"/>
      <c r="M1469" s="34"/>
      <c r="N1469" s="34"/>
      <c r="O1469" s="34"/>
      <c r="P1469" s="34"/>
      <c r="W1469" s="196"/>
      <c r="X1469" s="111"/>
      <c r="Y1469"/>
      <c r="Z1469"/>
      <c r="AA1469"/>
      <c r="AB1469"/>
      <c r="AC1469" s="66"/>
    </row>
    <row r="1470" spans="2:29" s="35" customFormat="1">
      <c r="B1470" s="38"/>
      <c r="C1470" s="36"/>
      <c r="D1470" s="212" t="s">
        <v>4790</v>
      </c>
      <c r="E1470" s="34"/>
      <c r="F1470" s="34"/>
      <c r="G1470" s="34"/>
      <c r="H1470" s="34"/>
      <c r="I1470" s="34"/>
      <c r="J1470" s="34"/>
      <c r="K1470" s="34"/>
      <c r="L1470" s="34"/>
      <c r="M1470" s="34"/>
      <c r="N1470" s="34"/>
      <c r="O1470" s="34"/>
      <c r="P1470" s="34"/>
      <c r="W1470" s="196"/>
      <c r="X1470" s="111"/>
      <c r="Y1470"/>
      <c r="Z1470"/>
      <c r="AA1470"/>
      <c r="AB1470"/>
      <c r="AC1470" s="66"/>
    </row>
    <row r="1471" spans="2:29" s="35" customFormat="1">
      <c r="B1471" s="38"/>
      <c r="C1471" s="36"/>
      <c r="D1471" s="212" t="s">
        <v>4791</v>
      </c>
      <c r="E1471" s="34"/>
      <c r="F1471" s="34"/>
      <c r="G1471" s="34"/>
      <c r="H1471" s="34"/>
      <c r="I1471" s="34"/>
      <c r="J1471" s="34"/>
      <c r="K1471" s="34"/>
      <c r="L1471" s="34"/>
      <c r="M1471" s="34"/>
      <c r="N1471" s="34"/>
      <c r="O1471" s="34"/>
      <c r="P1471" s="34"/>
      <c r="W1471" s="196"/>
      <c r="X1471" s="111"/>
      <c r="Y1471"/>
      <c r="Z1471"/>
      <c r="AA1471"/>
      <c r="AB1471"/>
      <c r="AC1471" s="66"/>
    </row>
    <row r="1472" spans="2:29" s="35" customFormat="1">
      <c r="B1472" s="38"/>
      <c r="C1472" s="36"/>
      <c r="D1472" s="212" t="s">
        <v>4792</v>
      </c>
      <c r="E1472" s="34"/>
      <c r="F1472" s="34"/>
      <c r="G1472" s="34"/>
      <c r="H1472" s="34"/>
      <c r="I1472" s="34"/>
      <c r="J1472" s="34"/>
      <c r="K1472" s="34"/>
      <c r="L1472" s="34"/>
      <c r="M1472" s="34"/>
      <c r="N1472" s="34"/>
      <c r="O1472" s="34"/>
      <c r="P1472" s="34"/>
      <c r="W1472" s="196"/>
      <c r="X1472" s="111"/>
      <c r="Y1472"/>
      <c r="Z1472"/>
      <c r="AA1472"/>
      <c r="AB1472"/>
      <c r="AC1472" s="66"/>
    </row>
    <row r="1473" spans="2:29" s="35" customFormat="1">
      <c r="B1473" s="38"/>
      <c r="C1473" s="36"/>
      <c r="D1473" s="212" t="s">
        <v>4793</v>
      </c>
      <c r="E1473" s="34"/>
      <c r="F1473" s="34"/>
      <c r="G1473" s="34"/>
      <c r="H1473" s="34"/>
      <c r="I1473" s="34"/>
      <c r="J1473" s="34"/>
      <c r="K1473" s="34"/>
      <c r="L1473" s="34"/>
      <c r="M1473" s="34"/>
      <c r="N1473" s="34"/>
      <c r="O1473" s="34"/>
      <c r="P1473" s="34"/>
      <c r="W1473" s="196"/>
      <c r="X1473" s="111"/>
      <c r="Y1473"/>
      <c r="Z1473"/>
      <c r="AA1473"/>
      <c r="AB1473"/>
      <c r="AC1473" s="66"/>
    </row>
    <row r="1474" spans="2:29" s="35" customFormat="1">
      <c r="B1474" s="38"/>
      <c r="C1474" s="36"/>
      <c r="D1474" s="212" t="s">
        <v>4794</v>
      </c>
      <c r="E1474" s="34"/>
      <c r="F1474" s="34"/>
      <c r="G1474" s="34"/>
      <c r="H1474" s="34"/>
      <c r="I1474" s="34"/>
      <c r="J1474" s="34"/>
      <c r="K1474" s="34"/>
      <c r="L1474" s="34"/>
      <c r="M1474" s="34"/>
      <c r="N1474" s="34"/>
      <c r="O1474" s="34"/>
      <c r="P1474" s="34"/>
      <c r="W1474" s="196"/>
      <c r="X1474" s="111"/>
      <c r="Y1474"/>
      <c r="Z1474"/>
      <c r="AA1474"/>
      <c r="AB1474"/>
      <c r="AC1474" s="66"/>
    </row>
    <row r="1475" spans="2:29" s="35" customFormat="1">
      <c r="B1475" s="38"/>
      <c r="C1475" s="36"/>
      <c r="D1475" s="212" t="s">
        <v>4795</v>
      </c>
      <c r="E1475" s="34"/>
      <c r="F1475" s="34"/>
      <c r="G1475" s="34"/>
      <c r="H1475" s="34"/>
      <c r="I1475" s="34"/>
      <c r="J1475" s="34"/>
      <c r="K1475" s="34"/>
      <c r="L1475" s="34"/>
      <c r="M1475" s="34"/>
      <c r="N1475" s="34"/>
      <c r="O1475" s="34"/>
      <c r="P1475" s="34"/>
      <c r="W1475" s="196"/>
      <c r="X1475" s="111"/>
      <c r="Y1475"/>
      <c r="Z1475"/>
      <c r="AA1475"/>
      <c r="AB1475"/>
      <c r="AC1475" s="66"/>
    </row>
    <row r="1476" spans="2:29" s="35" customFormat="1">
      <c r="B1476" s="38"/>
      <c r="C1476" s="36"/>
      <c r="D1476" s="212" t="s">
        <v>4796</v>
      </c>
      <c r="E1476" s="34"/>
      <c r="F1476" s="34"/>
      <c r="G1476" s="34"/>
      <c r="H1476" s="34"/>
      <c r="I1476" s="34"/>
      <c r="J1476" s="34"/>
      <c r="K1476" s="34"/>
      <c r="L1476" s="34"/>
      <c r="M1476" s="34"/>
      <c r="N1476" s="34"/>
      <c r="O1476" s="34"/>
      <c r="P1476" s="34"/>
      <c r="W1476" s="196"/>
      <c r="X1476" s="111"/>
      <c r="Y1476"/>
      <c r="Z1476"/>
      <c r="AA1476"/>
      <c r="AB1476"/>
      <c r="AC1476" s="66"/>
    </row>
    <row r="1477" spans="2:29" s="35" customFormat="1">
      <c r="B1477" s="38"/>
      <c r="C1477" s="36"/>
      <c r="D1477" s="212" t="s">
        <v>4797</v>
      </c>
      <c r="E1477" s="34"/>
      <c r="F1477" s="34"/>
      <c r="G1477" s="34"/>
      <c r="H1477" s="34"/>
      <c r="I1477" s="34"/>
      <c r="J1477" s="34"/>
      <c r="K1477" s="34"/>
      <c r="L1477" s="34"/>
      <c r="M1477" s="34"/>
      <c r="N1477" s="34"/>
      <c r="O1477" s="34"/>
      <c r="P1477" s="34"/>
      <c r="W1477" s="196"/>
      <c r="X1477" s="111"/>
      <c r="Y1477"/>
      <c r="Z1477"/>
      <c r="AA1477"/>
      <c r="AB1477"/>
      <c r="AC1477" s="66"/>
    </row>
    <row r="1478" spans="2:29" s="35" customFormat="1">
      <c r="B1478" s="38"/>
      <c r="C1478" s="36"/>
      <c r="D1478" s="212" t="s">
        <v>4798</v>
      </c>
      <c r="E1478" s="34"/>
      <c r="F1478" s="34"/>
      <c r="G1478" s="34"/>
      <c r="H1478" s="34"/>
      <c r="I1478" s="34"/>
      <c r="J1478" s="34"/>
      <c r="K1478" s="34"/>
      <c r="L1478" s="34"/>
      <c r="M1478" s="34"/>
      <c r="N1478" s="34"/>
      <c r="O1478" s="34"/>
      <c r="P1478" s="34"/>
      <c r="W1478" s="196"/>
      <c r="X1478" s="111"/>
      <c r="Y1478"/>
      <c r="Z1478"/>
      <c r="AA1478"/>
      <c r="AB1478"/>
      <c r="AC1478" s="66"/>
    </row>
    <row r="1479" spans="2:29" s="35" customFormat="1">
      <c r="B1479" s="38"/>
      <c r="C1479" s="36"/>
      <c r="D1479" s="212" t="s">
        <v>4799</v>
      </c>
      <c r="E1479" s="34"/>
      <c r="F1479" s="34"/>
      <c r="G1479" s="34"/>
      <c r="H1479" s="34"/>
      <c r="I1479" s="34"/>
      <c r="J1479" s="34"/>
      <c r="K1479" s="34"/>
      <c r="L1479" s="34"/>
      <c r="M1479" s="34"/>
      <c r="N1479" s="34"/>
      <c r="O1479" s="34"/>
      <c r="P1479" s="34"/>
      <c r="W1479" s="196"/>
      <c r="X1479" s="111"/>
      <c r="Y1479"/>
      <c r="Z1479"/>
      <c r="AA1479"/>
      <c r="AB1479"/>
      <c r="AC1479" s="66"/>
    </row>
    <row r="1480" spans="2:29" s="35" customFormat="1">
      <c r="B1480" s="38"/>
      <c r="C1480" s="36"/>
      <c r="D1480" s="212" t="s">
        <v>4800</v>
      </c>
      <c r="E1480" s="34"/>
      <c r="F1480" s="34"/>
      <c r="G1480" s="34"/>
      <c r="H1480" s="34"/>
      <c r="I1480" s="34"/>
      <c r="J1480" s="34"/>
      <c r="K1480" s="34"/>
      <c r="L1480" s="34"/>
      <c r="M1480" s="34"/>
      <c r="N1480" s="34"/>
      <c r="O1480" s="34"/>
      <c r="P1480" s="34"/>
      <c r="W1480" s="196"/>
      <c r="X1480" s="111"/>
      <c r="Y1480"/>
      <c r="Z1480"/>
      <c r="AA1480"/>
      <c r="AB1480"/>
      <c r="AC1480" s="66"/>
    </row>
    <row r="1481" spans="2:29" s="35" customFormat="1">
      <c r="B1481" s="38"/>
      <c r="C1481" s="36"/>
      <c r="D1481" s="212" t="s">
        <v>4801</v>
      </c>
      <c r="E1481" s="34"/>
      <c r="F1481" s="34"/>
      <c r="G1481" s="34"/>
      <c r="H1481" s="34"/>
      <c r="I1481" s="34"/>
      <c r="J1481" s="34"/>
      <c r="K1481" s="34"/>
      <c r="L1481" s="34"/>
      <c r="M1481" s="34"/>
      <c r="N1481" s="34"/>
      <c r="O1481" s="34"/>
      <c r="P1481" s="34"/>
      <c r="W1481" s="196"/>
      <c r="X1481" s="111"/>
      <c r="Y1481"/>
      <c r="Z1481"/>
      <c r="AA1481"/>
      <c r="AB1481"/>
      <c r="AC1481" s="66"/>
    </row>
    <row r="1482" spans="2:29" s="35" customFormat="1">
      <c r="B1482" s="38"/>
      <c r="C1482" s="36"/>
      <c r="D1482" s="212" t="s">
        <v>4802</v>
      </c>
      <c r="E1482" s="34"/>
      <c r="F1482" s="34"/>
      <c r="G1482" s="34"/>
      <c r="H1482" s="34"/>
      <c r="I1482" s="34"/>
      <c r="J1482" s="34"/>
      <c r="K1482" s="34"/>
      <c r="L1482" s="34"/>
      <c r="M1482" s="34"/>
      <c r="N1482" s="34"/>
      <c r="O1482" s="34"/>
      <c r="P1482" s="34"/>
      <c r="W1482" s="196"/>
      <c r="X1482" s="111"/>
      <c r="Y1482"/>
      <c r="Z1482"/>
      <c r="AA1482"/>
      <c r="AB1482"/>
      <c r="AC1482" s="66"/>
    </row>
    <row r="1483" spans="2:29" s="35" customFormat="1">
      <c r="B1483" s="38"/>
      <c r="C1483" s="36"/>
      <c r="D1483" s="212" t="s">
        <v>4803</v>
      </c>
      <c r="E1483" s="34"/>
      <c r="F1483" s="34"/>
      <c r="G1483" s="34"/>
      <c r="H1483" s="34"/>
      <c r="I1483" s="34"/>
      <c r="J1483" s="34"/>
      <c r="K1483" s="34"/>
      <c r="L1483" s="34"/>
      <c r="M1483" s="34"/>
      <c r="N1483" s="34"/>
      <c r="O1483" s="34"/>
      <c r="P1483" s="34"/>
      <c r="W1483" s="196"/>
      <c r="X1483" s="111"/>
      <c r="Y1483"/>
      <c r="Z1483"/>
      <c r="AA1483"/>
      <c r="AB1483"/>
      <c r="AC1483" s="66"/>
    </row>
    <row r="1484" spans="2:29" s="35" customFormat="1">
      <c r="B1484" s="38"/>
      <c r="C1484" s="36"/>
      <c r="D1484" s="212" t="s">
        <v>4804</v>
      </c>
      <c r="E1484" s="34"/>
      <c r="F1484" s="34"/>
      <c r="G1484" s="34"/>
      <c r="H1484" s="34"/>
      <c r="I1484" s="34"/>
      <c r="J1484" s="34"/>
      <c r="K1484" s="34"/>
      <c r="L1484" s="34"/>
      <c r="M1484" s="34"/>
      <c r="N1484" s="34"/>
      <c r="O1484" s="34"/>
      <c r="P1484" s="34"/>
      <c r="W1484" s="196"/>
      <c r="X1484" s="111"/>
      <c r="Y1484"/>
      <c r="Z1484"/>
      <c r="AA1484"/>
      <c r="AB1484"/>
      <c r="AC1484" s="66"/>
    </row>
    <row r="1485" spans="2:29" s="35" customFormat="1">
      <c r="B1485" s="38"/>
      <c r="C1485" s="36"/>
      <c r="D1485" s="212" t="s">
        <v>4805</v>
      </c>
      <c r="E1485" s="34"/>
      <c r="F1485" s="34"/>
      <c r="G1485" s="34"/>
      <c r="H1485" s="34"/>
      <c r="I1485" s="34"/>
      <c r="J1485" s="34"/>
      <c r="K1485" s="34"/>
      <c r="L1485" s="34"/>
      <c r="M1485" s="34"/>
      <c r="N1485" s="34"/>
      <c r="O1485" s="34"/>
      <c r="P1485" s="34"/>
      <c r="W1485" s="196"/>
      <c r="X1485" s="111"/>
      <c r="Y1485"/>
      <c r="Z1485"/>
      <c r="AA1485"/>
      <c r="AB1485"/>
      <c r="AC1485" s="66"/>
    </row>
    <row r="1486" spans="2:29" s="35" customFormat="1">
      <c r="B1486" s="38"/>
      <c r="C1486" s="36"/>
      <c r="D1486" s="212" t="s">
        <v>4806</v>
      </c>
      <c r="E1486" s="34"/>
      <c r="F1486" s="34"/>
      <c r="G1486" s="34"/>
      <c r="H1486" s="34"/>
      <c r="I1486" s="34"/>
      <c r="J1486" s="34"/>
      <c r="K1486" s="34"/>
      <c r="L1486" s="34"/>
      <c r="M1486" s="34"/>
      <c r="N1486" s="34"/>
      <c r="O1486" s="34"/>
      <c r="P1486" s="34"/>
      <c r="W1486" s="196"/>
      <c r="X1486" s="111"/>
      <c r="Y1486"/>
      <c r="Z1486"/>
      <c r="AA1486"/>
      <c r="AB1486"/>
      <c r="AC1486" s="66"/>
    </row>
    <row r="1487" spans="2:29" s="35" customFormat="1">
      <c r="B1487" s="38"/>
      <c r="C1487" s="36"/>
      <c r="D1487" s="212" t="s">
        <v>4807</v>
      </c>
      <c r="E1487" s="34"/>
      <c r="F1487" s="34"/>
      <c r="G1487" s="34"/>
      <c r="H1487" s="34"/>
      <c r="I1487" s="34"/>
      <c r="J1487" s="34"/>
      <c r="K1487" s="34"/>
      <c r="L1487" s="34"/>
      <c r="M1487" s="34"/>
      <c r="N1487" s="34"/>
      <c r="O1487" s="34"/>
      <c r="P1487" s="34"/>
      <c r="W1487" s="196"/>
      <c r="X1487" s="111"/>
      <c r="Y1487"/>
      <c r="Z1487"/>
      <c r="AA1487"/>
      <c r="AB1487"/>
      <c r="AC1487" s="66"/>
    </row>
    <row r="1488" spans="2:29" s="35" customFormat="1">
      <c r="B1488" s="38"/>
      <c r="C1488" s="36"/>
      <c r="D1488" s="212" t="s">
        <v>4808</v>
      </c>
      <c r="E1488" s="34"/>
      <c r="F1488" s="34"/>
      <c r="G1488" s="34"/>
      <c r="H1488" s="34"/>
      <c r="I1488" s="34"/>
      <c r="J1488" s="34"/>
      <c r="K1488" s="34"/>
      <c r="L1488" s="34"/>
      <c r="M1488" s="34"/>
      <c r="N1488" s="34"/>
      <c r="O1488" s="34"/>
      <c r="P1488" s="34"/>
      <c r="W1488" s="196"/>
      <c r="X1488" s="111"/>
      <c r="Y1488"/>
      <c r="Z1488"/>
      <c r="AA1488"/>
      <c r="AB1488"/>
      <c r="AC1488" s="66"/>
    </row>
    <row r="1489" spans="2:29" s="35" customFormat="1">
      <c r="B1489" s="38"/>
      <c r="C1489" s="36"/>
      <c r="D1489" s="212" t="s">
        <v>4809</v>
      </c>
      <c r="E1489" s="34"/>
      <c r="F1489" s="34"/>
      <c r="G1489" s="34"/>
      <c r="H1489" s="34"/>
      <c r="I1489" s="34"/>
      <c r="J1489" s="34"/>
      <c r="K1489" s="34"/>
      <c r="L1489" s="34"/>
      <c r="M1489" s="34"/>
      <c r="N1489" s="34"/>
      <c r="O1489" s="34"/>
      <c r="P1489" s="34"/>
      <c r="W1489" s="196"/>
      <c r="X1489" s="111"/>
      <c r="Y1489"/>
      <c r="Z1489"/>
      <c r="AA1489"/>
      <c r="AB1489"/>
      <c r="AC1489" s="66"/>
    </row>
    <row r="1490" spans="2:29" s="35" customFormat="1">
      <c r="B1490" s="38"/>
      <c r="C1490" s="36"/>
      <c r="D1490" s="212" t="s">
        <v>4810</v>
      </c>
      <c r="E1490" s="34"/>
      <c r="F1490" s="34"/>
      <c r="G1490" s="34"/>
      <c r="H1490" s="34"/>
      <c r="I1490" s="34"/>
      <c r="J1490" s="34"/>
      <c r="K1490" s="34"/>
      <c r="L1490" s="34"/>
      <c r="M1490" s="34"/>
      <c r="N1490" s="34"/>
      <c r="O1490" s="34"/>
      <c r="P1490" s="34"/>
      <c r="W1490" s="196"/>
      <c r="X1490" s="111"/>
      <c r="Y1490"/>
      <c r="Z1490"/>
      <c r="AA1490"/>
      <c r="AB1490"/>
      <c r="AC1490" s="66"/>
    </row>
    <row r="1491" spans="2:29" s="35" customFormat="1">
      <c r="B1491" s="38"/>
      <c r="C1491" s="36"/>
      <c r="D1491" s="212" t="s">
        <v>4811</v>
      </c>
      <c r="E1491" s="34"/>
      <c r="F1491" s="34"/>
      <c r="G1491" s="34"/>
      <c r="H1491" s="34"/>
      <c r="I1491" s="34"/>
      <c r="J1491" s="34"/>
      <c r="K1491" s="34"/>
      <c r="L1491" s="34"/>
      <c r="M1491" s="34"/>
      <c r="N1491" s="34"/>
      <c r="O1491" s="34"/>
      <c r="P1491" s="34"/>
      <c r="W1491" s="196"/>
      <c r="X1491" s="111"/>
      <c r="Y1491"/>
      <c r="Z1491"/>
      <c r="AA1491"/>
      <c r="AB1491"/>
      <c r="AC1491" s="66"/>
    </row>
    <row r="1492" spans="2:29" s="35" customFormat="1">
      <c r="B1492" s="38"/>
      <c r="C1492" s="36"/>
      <c r="D1492" s="212" t="s">
        <v>4812</v>
      </c>
      <c r="E1492" s="34"/>
      <c r="F1492" s="34"/>
      <c r="G1492" s="34"/>
      <c r="H1492" s="34"/>
      <c r="I1492" s="34"/>
      <c r="J1492" s="34"/>
      <c r="K1492" s="34"/>
      <c r="L1492" s="34"/>
      <c r="M1492" s="34"/>
      <c r="N1492" s="34"/>
      <c r="O1492" s="34"/>
      <c r="P1492" s="34"/>
      <c r="W1492" s="196"/>
      <c r="X1492" s="111"/>
      <c r="Y1492"/>
      <c r="Z1492"/>
      <c r="AA1492"/>
      <c r="AB1492"/>
      <c r="AC1492" s="66"/>
    </row>
    <row r="1493" spans="2:29" s="35" customFormat="1">
      <c r="B1493" s="38"/>
      <c r="C1493" s="36"/>
      <c r="D1493" s="212" t="s">
        <v>4813</v>
      </c>
      <c r="E1493" s="34"/>
      <c r="F1493" s="34"/>
      <c r="G1493" s="34"/>
      <c r="H1493" s="34"/>
      <c r="I1493" s="34"/>
      <c r="J1493" s="34"/>
      <c r="K1493" s="34"/>
      <c r="L1493" s="34"/>
      <c r="M1493" s="34"/>
      <c r="N1493" s="34"/>
      <c r="O1493" s="34"/>
      <c r="P1493" s="34"/>
      <c r="W1493" s="196"/>
      <c r="X1493" s="111"/>
      <c r="Y1493"/>
      <c r="Z1493"/>
      <c r="AA1493"/>
      <c r="AB1493"/>
      <c r="AC1493" s="66"/>
    </row>
    <row r="1494" spans="2:29" s="35" customFormat="1">
      <c r="B1494" s="38"/>
      <c r="C1494" s="36"/>
      <c r="D1494" s="212" t="s">
        <v>4814</v>
      </c>
      <c r="E1494" s="34"/>
      <c r="F1494" s="34"/>
      <c r="G1494" s="34"/>
      <c r="H1494" s="34"/>
      <c r="I1494" s="34"/>
      <c r="J1494" s="34"/>
      <c r="K1494" s="34"/>
      <c r="L1494" s="34"/>
      <c r="M1494" s="34"/>
      <c r="N1494" s="34"/>
      <c r="O1494" s="34"/>
      <c r="P1494" s="34"/>
      <c r="W1494" s="196"/>
      <c r="X1494" s="111"/>
      <c r="Y1494"/>
      <c r="Z1494"/>
      <c r="AA1494"/>
      <c r="AB1494"/>
      <c r="AC1494" s="66"/>
    </row>
    <row r="1495" spans="2:29" s="35" customFormat="1">
      <c r="B1495" s="38"/>
      <c r="C1495" s="36"/>
      <c r="D1495" s="212" t="s">
        <v>4815</v>
      </c>
      <c r="E1495" s="34"/>
      <c r="F1495" s="34"/>
      <c r="G1495" s="34"/>
      <c r="H1495" s="34"/>
      <c r="I1495" s="34"/>
      <c r="J1495" s="34"/>
      <c r="K1495" s="34"/>
      <c r="L1495" s="34"/>
      <c r="M1495" s="34"/>
      <c r="N1495" s="34"/>
      <c r="O1495" s="34"/>
      <c r="P1495" s="34"/>
      <c r="W1495" s="196"/>
      <c r="X1495" s="111"/>
      <c r="Y1495"/>
      <c r="Z1495"/>
      <c r="AA1495"/>
      <c r="AB1495"/>
      <c r="AC1495" s="66"/>
    </row>
    <row r="1496" spans="2:29" s="35" customFormat="1">
      <c r="B1496" s="38"/>
      <c r="C1496" s="36"/>
      <c r="D1496" s="212" t="s">
        <v>4816</v>
      </c>
      <c r="E1496" s="34"/>
      <c r="F1496" s="34"/>
      <c r="G1496" s="34"/>
      <c r="H1496" s="34"/>
      <c r="I1496" s="34"/>
      <c r="J1496" s="34"/>
      <c r="K1496" s="34"/>
      <c r="L1496" s="34"/>
      <c r="M1496" s="34"/>
      <c r="N1496" s="34"/>
      <c r="O1496" s="34"/>
      <c r="P1496" s="34"/>
      <c r="W1496" s="196"/>
      <c r="X1496" s="111"/>
      <c r="Y1496"/>
      <c r="Z1496"/>
      <c r="AA1496"/>
      <c r="AB1496"/>
      <c r="AC1496" s="66"/>
    </row>
    <row r="1497" spans="2:29" s="35" customFormat="1">
      <c r="B1497" s="38"/>
      <c r="C1497" s="36"/>
      <c r="D1497" s="212" t="s">
        <v>4817</v>
      </c>
      <c r="E1497" s="34"/>
      <c r="F1497" s="34"/>
      <c r="G1497" s="34"/>
      <c r="H1497" s="34"/>
      <c r="I1497" s="34"/>
      <c r="J1497" s="34"/>
      <c r="K1497" s="34"/>
      <c r="L1497" s="34"/>
      <c r="M1497" s="34"/>
      <c r="N1497" s="34"/>
      <c r="O1497" s="34"/>
      <c r="P1497" s="34"/>
      <c r="W1497" s="196"/>
      <c r="X1497" s="111"/>
      <c r="Y1497"/>
      <c r="Z1497"/>
      <c r="AA1497"/>
      <c r="AB1497"/>
      <c r="AC1497" s="66"/>
    </row>
    <row r="1498" spans="2:29" s="35" customFormat="1">
      <c r="B1498" s="38"/>
      <c r="C1498" s="36"/>
      <c r="D1498" s="212" t="s">
        <v>4818</v>
      </c>
      <c r="E1498" s="34"/>
      <c r="F1498" s="34"/>
      <c r="G1498" s="34"/>
      <c r="H1498" s="34"/>
      <c r="I1498" s="34"/>
      <c r="J1498" s="34"/>
      <c r="K1498" s="34"/>
      <c r="L1498" s="34"/>
      <c r="M1498" s="34"/>
      <c r="N1498" s="34"/>
      <c r="O1498" s="34"/>
      <c r="P1498" s="34"/>
      <c r="W1498" s="196"/>
      <c r="X1498" s="111"/>
      <c r="Y1498"/>
      <c r="Z1498"/>
      <c r="AA1498"/>
      <c r="AB1498"/>
      <c r="AC1498" s="66"/>
    </row>
    <row r="1499" spans="2:29" s="35" customFormat="1">
      <c r="B1499" s="38"/>
      <c r="C1499" s="36"/>
      <c r="D1499" s="212" t="s">
        <v>4819</v>
      </c>
      <c r="E1499" s="34"/>
      <c r="F1499" s="34"/>
      <c r="G1499" s="34"/>
      <c r="H1499" s="34"/>
      <c r="I1499" s="34"/>
      <c r="J1499" s="34"/>
      <c r="K1499" s="34"/>
      <c r="L1499" s="34"/>
      <c r="M1499" s="34"/>
      <c r="N1499" s="34"/>
      <c r="O1499" s="34"/>
      <c r="P1499" s="34"/>
      <c r="W1499" s="196"/>
      <c r="X1499" s="111"/>
      <c r="Y1499"/>
      <c r="Z1499"/>
      <c r="AA1499"/>
      <c r="AB1499"/>
      <c r="AC1499" s="66"/>
    </row>
    <row r="1500" spans="2:29" s="35" customFormat="1">
      <c r="B1500" s="38"/>
      <c r="C1500" s="36"/>
      <c r="D1500" s="212" t="s">
        <v>4820</v>
      </c>
      <c r="E1500" s="34"/>
      <c r="F1500" s="34"/>
      <c r="G1500" s="34"/>
      <c r="H1500" s="34"/>
      <c r="I1500" s="34"/>
      <c r="J1500" s="34"/>
      <c r="K1500" s="34"/>
      <c r="L1500" s="34"/>
      <c r="M1500" s="34"/>
      <c r="N1500" s="34"/>
      <c r="O1500" s="34"/>
      <c r="P1500" s="34"/>
      <c r="W1500" s="196"/>
      <c r="X1500" s="111"/>
      <c r="Y1500"/>
      <c r="Z1500"/>
      <c r="AA1500"/>
      <c r="AB1500"/>
      <c r="AC1500" s="66"/>
    </row>
    <row r="1501" spans="2:29" s="35" customFormat="1">
      <c r="B1501" s="38"/>
      <c r="C1501" s="36"/>
      <c r="D1501" s="212" t="s">
        <v>4821</v>
      </c>
      <c r="E1501" s="34"/>
      <c r="F1501" s="34"/>
      <c r="G1501" s="34"/>
      <c r="H1501" s="34"/>
      <c r="I1501" s="34"/>
      <c r="J1501" s="34"/>
      <c r="K1501" s="34"/>
      <c r="L1501" s="34"/>
      <c r="M1501" s="34"/>
      <c r="N1501" s="34"/>
      <c r="O1501" s="34"/>
      <c r="P1501" s="34"/>
      <c r="W1501" s="196"/>
      <c r="X1501" s="111"/>
      <c r="Y1501"/>
      <c r="Z1501"/>
      <c r="AA1501"/>
      <c r="AB1501"/>
      <c r="AC1501" s="66"/>
    </row>
    <row r="1502" spans="2:29" s="35" customFormat="1">
      <c r="B1502" s="38"/>
      <c r="C1502" s="36"/>
      <c r="D1502" s="212" t="s">
        <v>4822</v>
      </c>
      <c r="E1502" s="34"/>
      <c r="F1502" s="34"/>
      <c r="G1502" s="34"/>
      <c r="H1502" s="34"/>
      <c r="I1502" s="34"/>
      <c r="J1502" s="34"/>
      <c r="K1502" s="34"/>
      <c r="L1502" s="34"/>
      <c r="M1502" s="34"/>
      <c r="N1502" s="34"/>
      <c r="O1502" s="34"/>
      <c r="P1502" s="34"/>
      <c r="W1502" s="196"/>
      <c r="X1502" s="111"/>
      <c r="Y1502"/>
      <c r="Z1502"/>
      <c r="AA1502"/>
      <c r="AB1502"/>
      <c r="AC1502" s="66"/>
    </row>
    <row r="1503" spans="2:29" s="35" customFormat="1">
      <c r="B1503" s="38"/>
      <c r="C1503" s="36"/>
      <c r="D1503" s="212" t="s">
        <v>4823</v>
      </c>
      <c r="E1503" s="34"/>
      <c r="F1503" s="34"/>
      <c r="G1503" s="34"/>
      <c r="H1503" s="34"/>
      <c r="I1503" s="34"/>
      <c r="J1503" s="34"/>
      <c r="K1503" s="34"/>
      <c r="L1503" s="34"/>
      <c r="M1503" s="34"/>
      <c r="N1503" s="34"/>
      <c r="O1503" s="34"/>
      <c r="P1503" s="34"/>
      <c r="W1503" s="196"/>
      <c r="X1503" s="111"/>
      <c r="Y1503"/>
      <c r="Z1503"/>
      <c r="AA1503"/>
      <c r="AB1503"/>
      <c r="AC1503" s="66"/>
    </row>
    <row r="1504" spans="2:29" s="35" customFormat="1">
      <c r="B1504" s="38"/>
      <c r="C1504" s="36"/>
      <c r="D1504" s="212" t="s">
        <v>4824</v>
      </c>
      <c r="E1504" s="34"/>
      <c r="F1504" s="34"/>
      <c r="G1504" s="34"/>
      <c r="H1504" s="34"/>
      <c r="I1504" s="34"/>
      <c r="J1504" s="34"/>
      <c r="K1504" s="34"/>
      <c r="L1504" s="34"/>
      <c r="M1504" s="34"/>
      <c r="N1504" s="34"/>
      <c r="O1504" s="34"/>
      <c r="P1504" s="34"/>
      <c r="W1504" s="196"/>
      <c r="X1504" s="111"/>
      <c r="Y1504"/>
      <c r="Z1504"/>
      <c r="AA1504"/>
      <c r="AB1504"/>
      <c r="AC1504" s="66"/>
    </row>
    <row r="1505" spans="2:29" s="35" customFormat="1">
      <c r="B1505" s="38"/>
      <c r="C1505" s="36"/>
      <c r="D1505" s="212" t="s">
        <v>4825</v>
      </c>
      <c r="E1505" s="34"/>
      <c r="F1505" s="34"/>
      <c r="G1505" s="34"/>
      <c r="H1505" s="34"/>
      <c r="I1505" s="34"/>
      <c r="J1505" s="34"/>
      <c r="K1505" s="34"/>
      <c r="L1505" s="34"/>
      <c r="M1505" s="34"/>
      <c r="N1505" s="34"/>
      <c r="O1505" s="34"/>
      <c r="P1505" s="34"/>
      <c r="W1505" s="196"/>
      <c r="X1505" s="111"/>
      <c r="Y1505"/>
      <c r="Z1505"/>
      <c r="AA1505"/>
      <c r="AB1505"/>
      <c r="AC1505" s="66"/>
    </row>
    <row r="1506" spans="2:29" s="35" customFormat="1">
      <c r="B1506" s="38"/>
      <c r="C1506" s="36"/>
      <c r="D1506" s="212" t="s">
        <v>4826</v>
      </c>
      <c r="E1506" s="34"/>
      <c r="F1506" s="34"/>
      <c r="G1506" s="34"/>
      <c r="H1506" s="34"/>
      <c r="I1506" s="34"/>
      <c r="J1506" s="34"/>
      <c r="K1506" s="34"/>
      <c r="L1506" s="34"/>
      <c r="M1506" s="34"/>
      <c r="N1506" s="34"/>
      <c r="O1506" s="34"/>
      <c r="P1506" s="34"/>
      <c r="W1506" s="196"/>
      <c r="X1506" s="111"/>
      <c r="Y1506"/>
      <c r="Z1506"/>
      <c r="AA1506"/>
      <c r="AB1506"/>
      <c r="AC1506" s="66"/>
    </row>
    <row r="1507" spans="2:29" s="35" customFormat="1">
      <c r="B1507" s="38"/>
      <c r="C1507" s="36"/>
      <c r="D1507" s="212" t="s">
        <v>4827</v>
      </c>
      <c r="E1507" s="34"/>
      <c r="F1507" s="34"/>
      <c r="G1507" s="34"/>
      <c r="H1507" s="34"/>
      <c r="I1507" s="34"/>
      <c r="J1507" s="34"/>
      <c r="K1507" s="34"/>
      <c r="L1507" s="34"/>
      <c r="M1507" s="34"/>
      <c r="N1507" s="34"/>
      <c r="O1507" s="34"/>
      <c r="P1507" s="34"/>
      <c r="W1507" s="196"/>
      <c r="X1507" s="111"/>
      <c r="Y1507"/>
      <c r="Z1507"/>
      <c r="AA1507"/>
      <c r="AB1507"/>
      <c r="AC1507" s="66"/>
    </row>
    <row r="1508" spans="2:29" s="35" customFormat="1">
      <c r="B1508" s="38"/>
      <c r="C1508" s="36"/>
      <c r="D1508" s="212" t="s">
        <v>4828</v>
      </c>
      <c r="E1508" s="34"/>
      <c r="F1508" s="34"/>
      <c r="G1508" s="34"/>
      <c r="H1508" s="34"/>
      <c r="I1508" s="34"/>
      <c r="J1508" s="34"/>
      <c r="K1508" s="34"/>
      <c r="L1508" s="34"/>
      <c r="M1508" s="34"/>
      <c r="N1508" s="34"/>
      <c r="O1508" s="34"/>
      <c r="P1508" s="34"/>
      <c r="W1508" s="196"/>
      <c r="X1508" s="111"/>
      <c r="Y1508"/>
      <c r="Z1508"/>
      <c r="AA1508"/>
      <c r="AB1508"/>
      <c r="AC1508" s="66"/>
    </row>
    <row r="1509" spans="2:29" s="35" customFormat="1">
      <c r="B1509" s="38"/>
      <c r="C1509" s="36"/>
      <c r="D1509" s="212" t="s">
        <v>4829</v>
      </c>
      <c r="E1509" s="34"/>
      <c r="F1509" s="34"/>
      <c r="G1509" s="34"/>
      <c r="H1509" s="34"/>
      <c r="I1509" s="34"/>
      <c r="J1509" s="34"/>
      <c r="K1509" s="34"/>
      <c r="L1509" s="34"/>
      <c r="M1509" s="34"/>
      <c r="N1509" s="34"/>
      <c r="O1509" s="34"/>
      <c r="P1509" s="34"/>
      <c r="W1509" s="196"/>
      <c r="X1509" s="111"/>
      <c r="Y1509"/>
      <c r="Z1509"/>
      <c r="AA1509"/>
      <c r="AB1509"/>
      <c r="AC1509" s="66"/>
    </row>
    <row r="1510" spans="2:29" s="35" customFormat="1">
      <c r="B1510" s="38"/>
      <c r="C1510" s="36"/>
      <c r="D1510" s="212" t="s">
        <v>4830</v>
      </c>
      <c r="E1510" s="34"/>
      <c r="F1510" s="34"/>
      <c r="G1510" s="34"/>
      <c r="H1510" s="34"/>
      <c r="I1510" s="34"/>
      <c r="J1510" s="34"/>
      <c r="K1510" s="34"/>
      <c r="L1510" s="34"/>
      <c r="M1510" s="34"/>
      <c r="N1510" s="34"/>
      <c r="O1510" s="34"/>
      <c r="P1510" s="34"/>
      <c r="W1510" s="196"/>
      <c r="X1510" s="111"/>
      <c r="Y1510"/>
      <c r="Z1510"/>
      <c r="AA1510"/>
      <c r="AB1510"/>
      <c r="AC1510" s="66"/>
    </row>
    <row r="1511" spans="2:29" s="35" customFormat="1">
      <c r="B1511" s="38"/>
      <c r="C1511" s="36"/>
      <c r="D1511" s="212" t="s">
        <v>4831</v>
      </c>
      <c r="E1511" s="34"/>
      <c r="F1511" s="34"/>
      <c r="G1511" s="34"/>
      <c r="H1511" s="34"/>
      <c r="I1511" s="34"/>
      <c r="J1511" s="34"/>
      <c r="K1511" s="34"/>
      <c r="L1511" s="34"/>
      <c r="M1511" s="34"/>
      <c r="N1511" s="34"/>
      <c r="O1511" s="34"/>
      <c r="P1511" s="34"/>
      <c r="W1511" s="196"/>
      <c r="X1511" s="111"/>
      <c r="Y1511"/>
      <c r="Z1511"/>
      <c r="AA1511"/>
      <c r="AB1511"/>
      <c r="AC1511" s="66"/>
    </row>
    <row r="1512" spans="2:29" s="35" customFormat="1">
      <c r="B1512" s="38"/>
      <c r="C1512" s="36"/>
      <c r="D1512" s="212" t="s">
        <v>4832</v>
      </c>
      <c r="E1512" s="34"/>
      <c r="F1512" s="34"/>
      <c r="G1512" s="34"/>
      <c r="H1512" s="34"/>
      <c r="I1512" s="34"/>
      <c r="J1512" s="34"/>
      <c r="K1512" s="34"/>
      <c r="L1512" s="34"/>
      <c r="M1512" s="34"/>
      <c r="N1512" s="34"/>
      <c r="O1512" s="34"/>
      <c r="P1512" s="34"/>
      <c r="W1512" s="196"/>
      <c r="X1512" s="111"/>
      <c r="Y1512"/>
      <c r="Z1512"/>
      <c r="AA1512"/>
      <c r="AB1512"/>
      <c r="AC1512" s="66"/>
    </row>
    <row r="1513" spans="2:29" s="35" customFormat="1">
      <c r="B1513" s="38"/>
      <c r="C1513" s="36"/>
      <c r="D1513" s="212" t="s">
        <v>4833</v>
      </c>
      <c r="E1513" s="34"/>
      <c r="F1513" s="34"/>
      <c r="G1513" s="34"/>
      <c r="H1513" s="34"/>
      <c r="I1513" s="34"/>
      <c r="J1513" s="34"/>
      <c r="K1513" s="34"/>
      <c r="L1513" s="34"/>
      <c r="M1513" s="34"/>
      <c r="N1513" s="34"/>
      <c r="O1513" s="34"/>
      <c r="P1513" s="34"/>
      <c r="W1513" s="196"/>
      <c r="X1513" s="111"/>
      <c r="Y1513"/>
      <c r="Z1513"/>
      <c r="AA1513"/>
      <c r="AB1513"/>
      <c r="AC1513" s="66"/>
    </row>
    <row r="1514" spans="2:29" s="35" customFormat="1">
      <c r="B1514" s="38"/>
      <c r="C1514" s="36"/>
      <c r="D1514" s="212" t="s">
        <v>4834</v>
      </c>
      <c r="E1514" s="34"/>
      <c r="F1514" s="34"/>
      <c r="G1514" s="34"/>
      <c r="H1514" s="34"/>
      <c r="I1514" s="34"/>
      <c r="J1514" s="34"/>
      <c r="K1514" s="34"/>
      <c r="L1514" s="34"/>
      <c r="M1514" s="34"/>
      <c r="N1514" s="34"/>
      <c r="O1514" s="34"/>
      <c r="P1514" s="34"/>
      <c r="W1514" s="196"/>
      <c r="X1514" s="111"/>
      <c r="Y1514"/>
      <c r="Z1514"/>
      <c r="AA1514"/>
      <c r="AB1514"/>
      <c r="AC1514" s="66"/>
    </row>
    <row r="1515" spans="2:29" s="35" customFormat="1">
      <c r="B1515" s="38"/>
      <c r="C1515" s="36"/>
      <c r="D1515" s="212" t="s">
        <v>4835</v>
      </c>
      <c r="E1515" s="34"/>
      <c r="F1515" s="34"/>
      <c r="G1515" s="34"/>
      <c r="H1515" s="34"/>
      <c r="I1515" s="34"/>
      <c r="J1515" s="34"/>
      <c r="K1515" s="34"/>
      <c r="L1515" s="34"/>
      <c r="M1515" s="34"/>
      <c r="N1515" s="34"/>
      <c r="O1515" s="34"/>
      <c r="P1515" s="34"/>
      <c r="W1515" s="196"/>
      <c r="X1515" s="111"/>
      <c r="Y1515"/>
      <c r="Z1515"/>
      <c r="AA1515"/>
      <c r="AB1515"/>
      <c r="AC1515" s="66"/>
    </row>
    <row r="1516" spans="2:29" s="35" customFormat="1">
      <c r="B1516" s="38"/>
      <c r="C1516" s="36"/>
      <c r="D1516" s="212" t="s">
        <v>4836</v>
      </c>
      <c r="E1516" s="34"/>
      <c r="F1516" s="34"/>
      <c r="G1516" s="34"/>
      <c r="H1516" s="34"/>
      <c r="I1516" s="34"/>
      <c r="J1516" s="34"/>
      <c r="K1516" s="34"/>
      <c r="L1516" s="34"/>
      <c r="M1516" s="34"/>
      <c r="N1516" s="34"/>
      <c r="O1516" s="34"/>
      <c r="P1516" s="34"/>
      <c r="W1516" s="196"/>
      <c r="X1516" s="111"/>
      <c r="Y1516"/>
      <c r="Z1516"/>
      <c r="AA1516"/>
      <c r="AB1516"/>
      <c r="AC1516" s="66"/>
    </row>
    <row r="1517" spans="2:29" s="35" customFormat="1">
      <c r="B1517" s="38"/>
      <c r="C1517" s="36"/>
      <c r="D1517" s="212" t="s">
        <v>4837</v>
      </c>
      <c r="E1517" s="34"/>
      <c r="F1517" s="34"/>
      <c r="G1517" s="34"/>
      <c r="H1517" s="34"/>
      <c r="I1517" s="34"/>
      <c r="J1517" s="34"/>
      <c r="K1517" s="34"/>
      <c r="L1517" s="34"/>
      <c r="M1517" s="34"/>
      <c r="N1517" s="34"/>
      <c r="O1517" s="34"/>
      <c r="P1517" s="34"/>
      <c r="W1517" s="196"/>
      <c r="X1517" s="111"/>
      <c r="Y1517"/>
      <c r="Z1517"/>
      <c r="AA1517"/>
      <c r="AB1517"/>
      <c r="AC1517" s="66"/>
    </row>
    <row r="1518" spans="2:29" s="35" customFormat="1">
      <c r="B1518" s="38"/>
      <c r="C1518" s="36"/>
      <c r="D1518" s="212" t="s">
        <v>4838</v>
      </c>
      <c r="E1518" s="34"/>
      <c r="F1518" s="34"/>
      <c r="G1518" s="34"/>
      <c r="H1518" s="34"/>
      <c r="I1518" s="34"/>
      <c r="J1518" s="34"/>
      <c r="K1518" s="34"/>
      <c r="L1518" s="34"/>
      <c r="M1518" s="34"/>
      <c r="N1518" s="34"/>
      <c r="O1518" s="34"/>
      <c r="P1518" s="34"/>
      <c r="W1518" s="196"/>
      <c r="X1518" s="111"/>
      <c r="Y1518"/>
      <c r="Z1518"/>
      <c r="AA1518"/>
      <c r="AB1518"/>
      <c r="AC1518" s="66"/>
    </row>
    <row r="1519" spans="2:29" s="35" customFormat="1">
      <c r="B1519" s="38"/>
      <c r="C1519" s="36"/>
      <c r="D1519" s="212" t="s">
        <v>4839</v>
      </c>
      <c r="E1519" s="34"/>
      <c r="F1519" s="34"/>
      <c r="G1519" s="34"/>
      <c r="H1519" s="34"/>
      <c r="I1519" s="34"/>
      <c r="J1519" s="34"/>
      <c r="K1519" s="34"/>
      <c r="L1519" s="34"/>
      <c r="M1519" s="34"/>
      <c r="N1519" s="34"/>
      <c r="O1519" s="34"/>
      <c r="P1519" s="34"/>
      <c r="W1519" s="196"/>
      <c r="X1519" s="111"/>
      <c r="Y1519"/>
      <c r="Z1519"/>
      <c r="AA1519"/>
      <c r="AB1519"/>
      <c r="AC1519" s="66"/>
    </row>
    <row r="1520" spans="2:29" s="234" customFormat="1">
      <c r="B1520" s="235"/>
      <c r="C1520" s="236"/>
      <c r="D1520" s="237" t="s">
        <v>4840</v>
      </c>
      <c r="E1520" s="238"/>
      <c r="F1520" s="238"/>
      <c r="G1520" s="238"/>
      <c r="H1520" s="238"/>
      <c r="I1520" s="238"/>
      <c r="J1520" s="238"/>
      <c r="K1520" s="238"/>
      <c r="L1520" s="238"/>
      <c r="M1520" s="238"/>
      <c r="N1520" s="238"/>
      <c r="O1520" s="238"/>
      <c r="P1520" s="238"/>
      <c r="W1520" s="239"/>
      <c r="X1520" s="249"/>
      <c r="Y1520" s="273"/>
      <c r="Z1520" s="273"/>
      <c r="AA1520" s="273"/>
      <c r="AB1520" s="273"/>
      <c r="AC1520" s="259"/>
    </row>
    <row r="1521" spans="2:29" s="35" customFormat="1">
      <c r="B1521" s="38"/>
      <c r="C1521" s="36"/>
      <c r="D1521" s="212"/>
      <c r="E1521" s="34"/>
      <c r="F1521" s="34"/>
      <c r="G1521" s="34"/>
      <c r="H1521" s="34"/>
      <c r="I1521" s="34"/>
      <c r="J1521" s="34"/>
      <c r="K1521" s="34"/>
      <c r="L1521" s="34"/>
      <c r="M1521" s="34"/>
      <c r="N1521" s="34"/>
      <c r="O1521" s="34"/>
      <c r="P1521" s="34"/>
      <c r="W1521" s="196"/>
      <c r="X1521" s="111"/>
      <c r="Y1521"/>
      <c r="Z1521"/>
      <c r="AA1521"/>
      <c r="AB1521"/>
      <c r="AC1521" s="66"/>
    </row>
    <row r="1522" spans="2:29" s="35" customFormat="1">
      <c r="B1522" s="38"/>
      <c r="C1522" s="36"/>
      <c r="D1522" s="212"/>
      <c r="E1522" s="34"/>
      <c r="F1522" s="34"/>
      <c r="G1522" s="34"/>
      <c r="H1522" s="34"/>
      <c r="I1522" s="34"/>
      <c r="J1522" s="34"/>
      <c r="K1522" s="34"/>
      <c r="L1522" s="34"/>
      <c r="M1522" s="34"/>
      <c r="N1522" s="34"/>
      <c r="O1522" s="34"/>
      <c r="P1522" s="34"/>
      <c r="W1522" s="196"/>
      <c r="X1522" s="111"/>
      <c r="Y1522"/>
      <c r="Z1522"/>
      <c r="AA1522"/>
      <c r="AB1522"/>
      <c r="AC1522" s="66"/>
    </row>
    <row r="1523" spans="2:29" s="35" customFormat="1">
      <c r="B1523" s="38"/>
      <c r="C1523" s="36"/>
      <c r="D1523" s="212"/>
      <c r="E1523" s="34"/>
      <c r="F1523" s="34"/>
      <c r="G1523" s="34"/>
      <c r="H1523" s="34"/>
      <c r="I1523" s="34"/>
      <c r="J1523" s="34"/>
      <c r="K1523" s="34"/>
      <c r="L1523" s="34"/>
      <c r="M1523" s="34"/>
      <c r="N1523" s="34"/>
      <c r="O1523" s="34"/>
      <c r="P1523" s="34"/>
      <c r="W1523" s="196"/>
      <c r="X1523" s="111"/>
      <c r="Y1523"/>
      <c r="Z1523"/>
      <c r="AA1523"/>
      <c r="AB1523"/>
      <c r="AC1523" s="66"/>
    </row>
    <row r="1524" spans="2:29" s="35" customFormat="1">
      <c r="B1524" s="38"/>
      <c r="C1524" s="36"/>
      <c r="D1524" s="212"/>
      <c r="E1524" s="34"/>
      <c r="F1524" s="34"/>
      <c r="G1524" s="34"/>
      <c r="H1524" s="34"/>
      <c r="I1524" s="34"/>
      <c r="J1524" s="34"/>
      <c r="K1524" s="34"/>
      <c r="L1524" s="34"/>
      <c r="M1524" s="34"/>
      <c r="N1524" s="34"/>
      <c r="O1524" s="34"/>
      <c r="P1524" s="34"/>
      <c r="W1524" s="196"/>
      <c r="X1524" s="111"/>
      <c r="Y1524"/>
      <c r="Z1524"/>
      <c r="AA1524"/>
      <c r="AB1524"/>
      <c r="AC1524" s="66"/>
    </row>
    <row r="1525" spans="2:29" s="35" customFormat="1">
      <c r="B1525" s="38"/>
      <c r="C1525" s="36"/>
      <c r="D1525" s="212"/>
      <c r="E1525" s="34"/>
      <c r="F1525" s="34"/>
      <c r="G1525" s="34"/>
      <c r="H1525" s="34"/>
      <c r="I1525" s="34"/>
      <c r="J1525" s="34"/>
      <c r="K1525" s="34"/>
      <c r="L1525" s="34"/>
      <c r="M1525" s="34"/>
      <c r="N1525" s="34"/>
      <c r="O1525" s="34"/>
      <c r="P1525" s="34"/>
      <c r="W1525" s="196"/>
      <c r="X1525" s="111"/>
      <c r="Y1525"/>
      <c r="Z1525"/>
      <c r="AA1525"/>
      <c r="AB1525"/>
      <c r="AC1525" s="66"/>
    </row>
    <row r="1526" spans="2:29" s="35" customFormat="1">
      <c r="B1526" s="38"/>
      <c r="C1526" s="36"/>
      <c r="D1526" s="212"/>
      <c r="E1526" s="34"/>
      <c r="F1526" s="34"/>
      <c r="G1526" s="34"/>
      <c r="H1526" s="34"/>
      <c r="I1526" s="34"/>
      <c r="J1526" s="34"/>
      <c r="K1526" s="34"/>
      <c r="L1526" s="34"/>
      <c r="M1526" s="34"/>
      <c r="N1526" s="34"/>
      <c r="O1526" s="34"/>
      <c r="P1526" s="34"/>
      <c r="W1526" s="196"/>
      <c r="X1526" s="111"/>
      <c r="Y1526"/>
      <c r="Z1526"/>
      <c r="AA1526"/>
      <c r="AB1526"/>
      <c r="AC1526" s="66"/>
    </row>
    <row r="1527" spans="2:29" s="35" customFormat="1">
      <c r="B1527" s="38"/>
      <c r="C1527" s="36"/>
      <c r="D1527" s="212"/>
      <c r="E1527" s="34"/>
      <c r="F1527" s="34"/>
      <c r="G1527" s="34"/>
      <c r="H1527" s="34"/>
      <c r="I1527" s="34"/>
      <c r="J1527" s="34"/>
      <c r="K1527" s="34"/>
      <c r="L1527" s="34"/>
      <c r="M1527" s="34"/>
      <c r="N1527" s="34"/>
      <c r="O1527" s="34"/>
      <c r="P1527" s="34"/>
      <c r="W1527" s="196"/>
      <c r="X1527" s="111"/>
      <c r="Y1527"/>
      <c r="Z1527"/>
      <c r="AA1527"/>
      <c r="AB1527"/>
      <c r="AC1527" s="66"/>
    </row>
    <row r="1528" spans="2:29" s="35" customFormat="1">
      <c r="B1528" s="38"/>
      <c r="C1528" s="36"/>
      <c r="D1528" s="212"/>
      <c r="E1528" s="34"/>
      <c r="F1528" s="34"/>
      <c r="G1528" s="34"/>
      <c r="H1528" s="34"/>
      <c r="I1528" s="34"/>
      <c r="J1528" s="34"/>
      <c r="K1528" s="34"/>
      <c r="L1528" s="34"/>
      <c r="M1528" s="34"/>
      <c r="N1528" s="34"/>
      <c r="O1528" s="34"/>
      <c r="P1528" s="34"/>
      <c r="W1528" s="196"/>
      <c r="X1528" s="111"/>
      <c r="Y1528"/>
      <c r="Z1528"/>
      <c r="AA1528"/>
      <c r="AB1528"/>
      <c r="AC1528" s="66"/>
    </row>
    <row r="1529" spans="2:29" s="35" customFormat="1">
      <c r="B1529" s="38"/>
      <c r="C1529" s="36"/>
      <c r="D1529" s="212"/>
      <c r="E1529" s="34"/>
      <c r="F1529" s="34"/>
      <c r="G1529" s="34"/>
      <c r="H1529" s="34"/>
      <c r="I1529" s="34"/>
      <c r="J1529" s="34"/>
      <c r="K1529" s="34"/>
      <c r="L1529" s="34"/>
      <c r="M1529" s="34"/>
      <c r="N1529" s="34"/>
      <c r="O1529" s="34"/>
      <c r="P1529" s="34"/>
      <c r="W1529" s="196"/>
      <c r="X1529" s="111"/>
      <c r="Y1529"/>
      <c r="Z1529"/>
      <c r="AA1529"/>
      <c r="AB1529"/>
      <c r="AC1529" s="66"/>
    </row>
    <row r="1530" spans="2:29" s="35" customFormat="1">
      <c r="B1530" s="38"/>
      <c r="C1530" s="36"/>
      <c r="D1530" s="212"/>
      <c r="E1530" s="34"/>
      <c r="F1530" s="34"/>
      <c r="G1530" s="34"/>
      <c r="H1530" s="34"/>
      <c r="I1530" s="34"/>
      <c r="J1530" s="34"/>
      <c r="K1530" s="34"/>
      <c r="L1530" s="34"/>
      <c r="M1530" s="34"/>
      <c r="N1530" s="34"/>
      <c r="O1530" s="34"/>
      <c r="P1530" s="34"/>
      <c r="W1530" s="196"/>
      <c r="X1530" s="111"/>
      <c r="Y1530"/>
      <c r="Z1530"/>
      <c r="AA1530"/>
      <c r="AB1530"/>
      <c r="AC1530" s="66"/>
    </row>
    <row r="1531" spans="2:29" s="35" customFormat="1">
      <c r="B1531" s="38"/>
      <c r="C1531" s="36"/>
      <c r="D1531" s="212"/>
      <c r="E1531" s="34"/>
      <c r="F1531" s="34"/>
      <c r="G1531" s="34"/>
      <c r="H1531" s="34"/>
      <c r="I1531" s="34"/>
      <c r="J1531" s="34"/>
      <c r="K1531" s="34"/>
      <c r="L1531" s="34"/>
      <c r="M1531" s="34"/>
      <c r="N1531" s="34"/>
      <c r="O1531" s="34"/>
      <c r="P1531" s="34"/>
      <c r="W1531" s="196"/>
      <c r="X1531" s="111"/>
      <c r="Y1531"/>
      <c r="Z1531"/>
      <c r="AA1531"/>
      <c r="AB1531"/>
      <c r="AC1531" s="66"/>
    </row>
    <row r="1532" spans="2:29" s="35" customFormat="1">
      <c r="B1532" s="38"/>
      <c r="C1532" s="36"/>
      <c r="D1532" s="212"/>
      <c r="E1532" s="34"/>
      <c r="F1532" s="34"/>
      <c r="G1532" s="34"/>
      <c r="H1532" s="34"/>
      <c r="I1532" s="34"/>
      <c r="J1532" s="34"/>
      <c r="K1532" s="34"/>
      <c r="L1532" s="34"/>
      <c r="M1532" s="34"/>
      <c r="N1532" s="34"/>
      <c r="O1532" s="34"/>
      <c r="P1532" s="34"/>
      <c r="W1532" s="196"/>
      <c r="X1532" s="111"/>
      <c r="Y1532"/>
      <c r="Z1532"/>
      <c r="AA1532"/>
      <c r="AB1532"/>
      <c r="AC1532" s="66"/>
    </row>
    <row r="1533" spans="2:29" s="35" customFormat="1">
      <c r="B1533" s="38"/>
      <c r="C1533" s="36"/>
      <c r="D1533" s="212"/>
      <c r="E1533" s="34"/>
      <c r="F1533" s="34"/>
      <c r="G1533" s="34"/>
      <c r="H1533" s="34"/>
      <c r="I1533" s="34"/>
      <c r="J1533" s="34"/>
      <c r="K1533" s="34"/>
      <c r="L1533" s="34"/>
      <c r="M1533" s="34"/>
      <c r="N1533" s="34"/>
      <c r="O1533" s="34"/>
      <c r="P1533" s="34"/>
      <c r="W1533" s="196"/>
      <c r="X1533" s="111"/>
      <c r="Y1533"/>
      <c r="Z1533"/>
      <c r="AA1533"/>
      <c r="AB1533"/>
      <c r="AC1533" s="66"/>
    </row>
    <row r="1534" spans="2:29" s="35" customFormat="1">
      <c r="B1534" s="38"/>
      <c r="C1534" s="36"/>
      <c r="D1534" s="212"/>
      <c r="E1534" s="34"/>
      <c r="F1534" s="34"/>
      <c r="G1534" s="34"/>
      <c r="H1534" s="34"/>
      <c r="I1534" s="34"/>
      <c r="J1534" s="34"/>
      <c r="K1534" s="34"/>
      <c r="L1534" s="34"/>
      <c r="M1534" s="34"/>
      <c r="N1534" s="34"/>
      <c r="O1534" s="34"/>
      <c r="P1534" s="34"/>
      <c r="W1534" s="196"/>
      <c r="X1534" s="111"/>
      <c r="Y1534"/>
      <c r="Z1534"/>
      <c r="AA1534"/>
      <c r="AB1534"/>
      <c r="AC1534" s="66"/>
    </row>
    <row r="1535" spans="2:29" s="35" customFormat="1">
      <c r="B1535" s="38"/>
      <c r="C1535" s="36"/>
      <c r="D1535" s="212"/>
      <c r="E1535" s="34"/>
      <c r="F1535" s="34"/>
      <c r="G1535" s="34"/>
      <c r="H1535" s="34"/>
      <c r="I1535" s="34"/>
      <c r="J1535" s="34"/>
      <c r="K1535" s="34"/>
      <c r="L1535" s="34"/>
      <c r="M1535" s="34"/>
      <c r="N1535" s="34"/>
      <c r="O1535" s="34"/>
      <c r="P1535" s="34"/>
      <c r="W1535" s="196"/>
      <c r="X1535" s="111"/>
      <c r="Y1535"/>
      <c r="Z1535"/>
      <c r="AA1535"/>
      <c r="AB1535"/>
      <c r="AC1535" s="66"/>
    </row>
    <row r="1536" spans="2:29" s="35" customFormat="1">
      <c r="B1536" s="38"/>
      <c r="C1536" s="36"/>
      <c r="D1536" s="212"/>
      <c r="E1536" s="34"/>
      <c r="F1536" s="34"/>
      <c r="G1536" s="34"/>
      <c r="H1536" s="34"/>
      <c r="I1536" s="34"/>
      <c r="J1536" s="34"/>
      <c r="K1536" s="34"/>
      <c r="L1536" s="34"/>
      <c r="M1536" s="34"/>
      <c r="N1536" s="34"/>
      <c r="O1536" s="34"/>
      <c r="P1536" s="34"/>
      <c r="W1536" s="196"/>
      <c r="X1536" s="111"/>
      <c r="Y1536"/>
      <c r="Z1536"/>
      <c r="AA1536"/>
      <c r="AB1536"/>
      <c r="AC1536" s="66"/>
    </row>
    <row r="1537" spans="2:29" s="35" customFormat="1">
      <c r="B1537" s="38"/>
      <c r="C1537" s="36"/>
      <c r="D1537" s="212"/>
      <c r="E1537" s="34"/>
      <c r="F1537" s="34"/>
      <c r="G1537" s="34"/>
      <c r="H1537" s="34"/>
      <c r="I1537" s="34"/>
      <c r="J1537" s="34"/>
      <c r="K1537" s="34"/>
      <c r="L1537" s="34"/>
      <c r="M1537" s="34"/>
      <c r="N1537" s="34"/>
      <c r="O1537" s="34"/>
      <c r="P1537" s="34"/>
      <c r="W1537" s="196"/>
      <c r="X1537" s="111"/>
      <c r="Y1537"/>
      <c r="Z1537"/>
      <c r="AA1537"/>
      <c r="AB1537"/>
      <c r="AC1537" s="66"/>
    </row>
    <row r="1538" spans="2:29" s="35" customFormat="1">
      <c r="B1538" s="38"/>
      <c r="C1538" s="36"/>
      <c r="D1538" s="212"/>
      <c r="E1538" s="34"/>
      <c r="F1538" s="34"/>
      <c r="G1538" s="34"/>
      <c r="H1538" s="34"/>
      <c r="I1538" s="34"/>
      <c r="J1538" s="34"/>
      <c r="K1538" s="34"/>
      <c r="L1538" s="34"/>
      <c r="M1538" s="34"/>
      <c r="N1538" s="34"/>
      <c r="O1538" s="34"/>
      <c r="P1538" s="34"/>
      <c r="W1538" s="196"/>
      <c r="X1538" s="111"/>
      <c r="Y1538"/>
      <c r="Z1538"/>
      <c r="AA1538"/>
      <c r="AB1538"/>
      <c r="AC1538" s="66"/>
    </row>
    <row r="1539" spans="2:29" s="35" customFormat="1">
      <c r="B1539" s="38"/>
      <c r="C1539" s="36"/>
      <c r="D1539" s="212"/>
      <c r="E1539" s="34"/>
      <c r="F1539" s="34"/>
      <c r="G1539" s="34"/>
      <c r="H1539" s="34"/>
      <c r="I1539" s="34"/>
      <c r="J1539" s="34"/>
      <c r="K1539" s="34"/>
      <c r="L1539" s="34"/>
      <c r="M1539" s="34"/>
      <c r="N1539" s="34"/>
      <c r="O1539" s="34"/>
      <c r="P1539" s="34"/>
      <c r="W1539" s="196"/>
      <c r="X1539" s="111"/>
      <c r="Y1539"/>
      <c r="Z1539"/>
      <c r="AA1539"/>
      <c r="AB1539"/>
      <c r="AC1539" s="66"/>
    </row>
    <row r="1540" spans="2:29" s="35" customFormat="1">
      <c r="B1540" s="38"/>
      <c r="C1540" s="36"/>
      <c r="D1540" s="212"/>
      <c r="E1540" s="34"/>
      <c r="F1540" s="34"/>
      <c r="G1540" s="34"/>
      <c r="H1540" s="34"/>
      <c r="I1540" s="34"/>
      <c r="J1540" s="34"/>
      <c r="K1540" s="34"/>
      <c r="L1540" s="34"/>
      <c r="M1540" s="34"/>
      <c r="N1540" s="34"/>
      <c r="O1540" s="34"/>
      <c r="P1540" s="34"/>
      <c r="W1540" s="196"/>
      <c r="X1540" s="111"/>
      <c r="Y1540"/>
      <c r="Z1540"/>
      <c r="AA1540"/>
      <c r="AB1540"/>
      <c r="AC1540" s="66"/>
    </row>
    <row r="1541" spans="2:29" s="35" customFormat="1">
      <c r="B1541" s="38"/>
      <c r="C1541" s="36"/>
      <c r="D1541" s="212"/>
      <c r="E1541" s="34"/>
      <c r="F1541" s="34"/>
      <c r="G1541" s="34"/>
      <c r="H1541" s="34"/>
      <c r="I1541" s="34"/>
      <c r="J1541" s="34"/>
      <c r="K1541" s="34"/>
      <c r="L1541" s="34"/>
      <c r="M1541" s="34"/>
      <c r="N1541" s="34"/>
      <c r="O1541" s="34"/>
      <c r="P1541" s="34"/>
      <c r="W1541" s="196"/>
      <c r="X1541" s="111"/>
      <c r="Y1541"/>
      <c r="Z1541"/>
      <c r="AA1541"/>
      <c r="AB1541"/>
      <c r="AC1541" s="66"/>
    </row>
    <row r="1542" spans="2:29" s="35" customFormat="1">
      <c r="B1542" s="38"/>
      <c r="C1542" s="36"/>
      <c r="D1542" s="212"/>
      <c r="E1542" s="34"/>
      <c r="F1542" s="34"/>
      <c r="G1542" s="34"/>
      <c r="H1542" s="34"/>
      <c r="I1542" s="34"/>
      <c r="J1542" s="34"/>
      <c r="K1542" s="34"/>
      <c r="L1542" s="34"/>
      <c r="M1542" s="34"/>
      <c r="N1542" s="34"/>
      <c r="O1542" s="34"/>
      <c r="P1542" s="34"/>
      <c r="W1542" s="196"/>
      <c r="X1542" s="111"/>
      <c r="Y1542"/>
      <c r="Z1542"/>
      <c r="AA1542"/>
      <c r="AB1542"/>
      <c r="AC1542" s="66"/>
    </row>
    <row r="1543" spans="2:29" s="35" customFormat="1">
      <c r="B1543" s="38"/>
      <c r="C1543" s="36"/>
      <c r="D1543" s="212"/>
      <c r="E1543" s="34"/>
      <c r="F1543" s="34"/>
      <c r="G1543" s="34"/>
      <c r="H1543" s="34"/>
      <c r="I1543" s="34"/>
      <c r="J1543" s="34"/>
      <c r="K1543" s="34"/>
      <c r="L1543" s="34"/>
      <c r="M1543" s="34"/>
      <c r="N1543" s="34"/>
      <c r="O1543" s="34"/>
      <c r="P1543" s="34"/>
      <c r="W1543" s="196"/>
      <c r="X1543" s="111"/>
      <c r="Y1543"/>
      <c r="Z1543"/>
      <c r="AA1543"/>
      <c r="AB1543"/>
      <c r="AC1543" s="66"/>
    </row>
    <row r="1544" spans="2:29" s="35" customFormat="1">
      <c r="B1544" s="38"/>
      <c r="C1544" s="36"/>
      <c r="D1544" s="212"/>
      <c r="E1544" s="34"/>
      <c r="F1544" s="34"/>
      <c r="G1544" s="34"/>
      <c r="H1544" s="34"/>
      <c r="I1544" s="34"/>
      <c r="J1544" s="34"/>
      <c r="K1544" s="34"/>
      <c r="L1544" s="34"/>
      <c r="M1544" s="34"/>
      <c r="N1544" s="34"/>
      <c r="O1544" s="34"/>
      <c r="P1544" s="34"/>
      <c r="W1544" s="196"/>
      <c r="X1544" s="111"/>
      <c r="Y1544"/>
      <c r="Z1544"/>
      <c r="AA1544"/>
      <c r="AB1544"/>
      <c r="AC1544" s="66"/>
    </row>
    <row r="1545" spans="2:29" s="35" customFormat="1">
      <c r="B1545" s="38"/>
      <c r="C1545" s="36"/>
      <c r="D1545" s="212"/>
      <c r="E1545" s="34"/>
      <c r="F1545" s="34"/>
      <c r="G1545" s="34"/>
      <c r="H1545" s="34"/>
      <c r="I1545" s="34"/>
      <c r="J1545" s="34"/>
      <c r="K1545" s="34"/>
      <c r="L1545" s="34"/>
      <c r="M1545" s="34"/>
      <c r="N1545" s="34"/>
      <c r="O1545" s="34"/>
      <c r="P1545" s="34"/>
      <c r="W1545" s="196"/>
      <c r="X1545" s="111"/>
      <c r="Y1545"/>
      <c r="Z1545"/>
      <c r="AA1545"/>
      <c r="AB1545"/>
      <c r="AC1545" s="66"/>
    </row>
    <row r="1546" spans="2:29" s="35" customFormat="1">
      <c r="B1546" s="38"/>
      <c r="C1546" s="36"/>
      <c r="D1546" s="212"/>
      <c r="E1546" s="34"/>
      <c r="F1546" s="34"/>
      <c r="G1546" s="34"/>
      <c r="H1546" s="34"/>
      <c r="I1546" s="34"/>
      <c r="J1546" s="34"/>
      <c r="K1546" s="34"/>
      <c r="L1546" s="34"/>
      <c r="M1546" s="34"/>
      <c r="N1546" s="34"/>
      <c r="O1546" s="34"/>
      <c r="P1546" s="34"/>
      <c r="W1546" s="196"/>
      <c r="X1546" s="111"/>
      <c r="Y1546"/>
      <c r="Z1546"/>
      <c r="AA1546"/>
      <c r="AB1546"/>
      <c r="AC1546" s="66"/>
    </row>
    <row r="1547" spans="2:29" s="35" customFormat="1">
      <c r="B1547" s="38"/>
      <c r="C1547" s="36"/>
      <c r="D1547" s="212"/>
      <c r="E1547" s="34"/>
      <c r="F1547" s="34"/>
      <c r="G1547" s="34"/>
      <c r="H1547" s="34"/>
      <c r="I1547" s="34"/>
      <c r="J1547" s="34"/>
      <c r="K1547" s="34"/>
      <c r="L1547" s="34"/>
      <c r="M1547" s="34"/>
      <c r="N1547" s="34"/>
      <c r="O1547" s="34"/>
      <c r="P1547" s="34"/>
      <c r="W1547" s="196"/>
      <c r="X1547" s="111"/>
      <c r="Y1547"/>
      <c r="Z1547"/>
      <c r="AA1547"/>
      <c r="AB1547"/>
      <c r="AC1547" s="66"/>
    </row>
    <row r="1548" spans="2:29" s="35" customFormat="1">
      <c r="B1548" s="38"/>
      <c r="C1548" s="36"/>
      <c r="D1548" s="212"/>
      <c r="E1548" s="34"/>
      <c r="F1548" s="34"/>
      <c r="G1548" s="34"/>
      <c r="H1548" s="34"/>
      <c r="I1548" s="34"/>
      <c r="J1548" s="34"/>
      <c r="K1548" s="34"/>
      <c r="L1548" s="34"/>
      <c r="M1548" s="34"/>
      <c r="N1548" s="34"/>
      <c r="O1548" s="34"/>
      <c r="P1548" s="34"/>
      <c r="W1548" s="196"/>
      <c r="X1548" s="111"/>
      <c r="Y1548"/>
      <c r="Z1548"/>
      <c r="AA1548"/>
      <c r="AB1548"/>
      <c r="AC1548" s="66"/>
    </row>
    <row r="1549" spans="2:29" s="35" customFormat="1">
      <c r="B1549" s="38"/>
      <c r="C1549" s="36"/>
      <c r="D1549" s="212"/>
      <c r="E1549" s="34"/>
      <c r="F1549" s="34"/>
      <c r="G1549" s="34"/>
      <c r="H1549" s="34"/>
      <c r="I1549" s="34"/>
      <c r="J1549" s="34"/>
      <c r="K1549" s="34"/>
      <c r="L1549" s="34"/>
      <c r="M1549" s="34"/>
      <c r="N1549" s="34"/>
      <c r="O1549" s="34"/>
      <c r="P1549" s="34"/>
      <c r="W1549" s="196"/>
      <c r="X1549" s="111"/>
      <c r="Y1549"/>
      <c r="Z1549"/>
      <c r="AA1549"/>
      <c r="AB1549"/>
      <c r="AC1549" s="66"/>
    </row>
    <row r="1550" spans="2:29" s="35" customFormat="1">
      <c r="B1550" s="38"/>
      <c r="C1550" s="36"/>
      <c r="D1550" s="212"/>
      <c r="E1550" s="34"/>
      <c r="F1550" s="34"/>
      <c r="G1550" s="34"/>
      <c r="H1550" s="34"/>
      <c r="I1550" s="34"/>
      <c r="J1550" s="34"/>
      <c r="K1550" s="34"/>
      <c r="L1550" s="34"/>
      <c r="M1550" s="34"/>
      <c r="N1550" s="34"/>
      <c r="O1550" s="34"/>
      <c r="P1550" s="34"/>
      <c r="W1550" s="196"/>
      <c r="X1550" s="111"/>
      <c r="Y1550"/>
      <c r="Z1550"/>
      <c r="AA1550"/>
      <c r="AB1550"/>
      <c r="AC1550" s="66"/>
    </row>
    <row r="1551" spans="2:29" s="35" customFormat="1">
      <c r="B1551" s="38"/>
      <c r="C1551" s="36"/>
      <c r="D1551" s="212"/>
      <c r="E1551" s="34"/>
      <c r="F1551" s="34"/>
      <c r="G1551" s="34"/>
      <c r="H1551" s="34"/>
      <c r="I1551" s="34"/>
      <c r="J1551" s="34"/>
      <c r="K1551" s="34"/>
      <c r="L1551" s="34"/>
      <c r="M1551" s="34"/>
      <c r="N1551" s="34"/>
      <c r="O1551" s="34"/>
      <c r="P1551" s="34"/>
      <c r="W1551" s="196"/>
      <c r="X1551" s="111"/>
      <c r="Y1551"/>
      <c r="Z1551"/>
      <c r="AA1551"/>
      <c r="AB1551"/>
      <c r="AC1551" s="66"/>
    </row>
    <row r="1552" spans="2:29" s="35" customFormat="1">
      <c r="B1552" s="38"/>
      <c r="C1552" s="36"/>
      <c r="D1552" s="212"/>
      <c r="E1552" s="34"/>
      <c r="F1552" s="34"/>
      <c r="G1552" s="34"/>
      <c r="H1552" s="34"/>
      <c r="I1552" s="34"/>
      <c r="J1552" s="34"/>
      <c r="K1552" s="34"/>
      <c r="L1552" s="34"/>
      <c r="M1552" s="34"/>
      <c r="N1552" s="34"/>
      <c r="O1552" s="34"/>
      <c r="P1552" s="34"/>
      <c r="W1552" s="196"/>
      <c r="X1552" s="111"/>
      <c r="Y1552"/>
      <c r="Z1552"/>
      <c r="AA1552"/>
      <c r="AB1552"/>
      <c r="AC1552" s="66"/>
    </row>
    <row r="1553" spans="2:29" s="35" customFormat="1">
      <c r="B1553" s="38"/>
      <c r="C1553" s="36"/>
      <c r="D1553" s="212"/>
      <c r="E1553" s="34"/>
      <c r="F1553" s="34"/>
      <c r="G1553" s="34"/>
      <c r="H1553" s="34"/>
      <c r="I1553" s="34"/>
      <c r="J1553" s="34"/>
      <c r="K1553" s="34"/>
      <c r="L1553" s="34"/>
      <c r="M1553" s="34"/>
      <c r="N1553" s="34"/>
      <c r="O1553" s="34"/>
      <c r="P1553" s="34"/>
      <c r="W1553" s="196"/>
      <c r="X1553" s="111"/>
      <c r="Y1553"/>
      <c r="Z1553"/>
      <c r="AA1553"/>
      <c r="AB1553"/>
      <c r="AC1553" s="66"/>
    </row>
    <row r="1554" spans="2:29" s="35" customFormat="1">
      <c r="B1554" s="38"/>
      <c r="C1554" s="36"/>
      <c r="D1554" s="212"/>
      <c r="E1554" s="34"/>
      <c r="F1554" s="34"/>
      <c r="G1554" s="34"/>
      <c r="H1554" s="34"/>
      <c r="I1554" s="34"/>
      <c r="J1554" s="34"/>
      <c r="K1554" s="34"/>
      <c r="L1554" s="34"/>
      <c r="M1554" s="34"/>
      <c r="N1554" s="34"/>
      <c r="O1554" s="34"/>
      <c r="P1554" s="34"/>
      <c r="W1554" s="196"/>
      <c r="X1554" s="111"/>
      <c r="Y1554"/>
      <c r="Z1554"/>
      <c r="AA1554"/>
      <c r="AB1554"/>
      <c r="AC1554" s="66"/>
    </row>
    <row r="1555" spans="2:29" s="35" customFormat="1">
      <c r="B1555" s="38"/>
      <c r="C1555" s="36"/>
      <c r="D1555" s="212"/>
      <c r="E1555" s="34"/>
      <c r="F1555" s="34"/>
      <c r="G1555" s="34"/>
      <c r="H1555" s="34"/>
      <c r="I1555" s="34"/>
      <c r="J1555" s="34"/>
      <c r="K1555" s="34"/>
      <c r="L1555" s="34"/>
      <c r="M1555" s="34"/>
      <c r="N1555" s="34"/>
      <c r="O1555" s="34"/>
      <c r="P1555" s="34"/>
      <c r="W1555" s="196"/>
      <c r="X1555" s="111"/>
      <c r="Y1555"/>
      <c r="Z1555"/>
      <c r="AA1555"/>
      <c r="AB1555"/>
      <c r="AC1555" s="66"/>
    </row>
    <row r="1556" spans="2:29" s="35" customFormat="1">
      <c r="B1556" s="38"/>
      <c r="C1556" s="36"/>
      <c r="D1556" s="212"/>
      <c r="E1556" s="34"/>
      <c r="F1556" s="34"/>
      <c r="G1556" s="34"/>
      <c r="H1556" s="34"/>
      <c r="I1556" s="34"/>
      <c r="J1556" s="34"/>
      <c r="K1556" s="34"/>
      <c r="L1556" s="34"/>
      <c r="M1556" s="34"/>
      <c r="N1556" s="34"/>
      <c r="O1556" s="34"/>
      <c r="P1556" s="34"/>
      <c r="W1556" s="196"/>
      <c r="X1556" s="111"/>
      <c r="Y1556"/>
      <c r="Z1556"/>
      <c r="AA1556"/>
      <c r="AB1556"/>
      <c r="AC1556" s="66"/>
    </row>
    <row r="1557" spans="2:29" s="35" customFormat="1">
      <c r="B1557" s="38"/>
      <c r="C1557" s="36"/>
      <c r="D1557" s="212"/>
      <c r="E1557" s="34"/>
      <c r="F1557" s="34"/>
      <c r="G1557" s="34"/>
      <c r="H1557" s="34"/>
      <c r="I1557" s="34"/>
      <c r="J1557" s="34"/>
      <c r="K1557" s="34"/>
      <c r="L1557" s="34"/>
      <c r="M1557" s="34"/>
      <c r="N1557" s="34"/>
      <c r="O1557" s="34"/>
      <c r="P1557" s="34"/>
      <c r="W1557" s="196"/>
      <c r="X1557" s="111"/>
      <c r="Y1557"/>
      <c r="Z1557"/>
      <c r="AA1557"/>
      <c r="AB1557"/>
      <c r="AC1557" s="66"/>
    </row>
    <row r="1558" spans="2:29" s="35" customFormat="1">
      <c r="B1558" s="38"/>
      <c r="C1558" s="36"/>
      <c r="D1558" s="212"/>
      <c r="E1558" s="34"/>
      <c r="F1558" s="34"/>
      <c r="G1558" s="34"/>
      <c r="H1558" s="34"/>
      <c r="I1558" s="34"/>
      <c r="J1558" s="34"/>
      <c r="K1558" s="34"/>
      <c r="L1558" s="34"/>
      <c r="M1558" s="34"/>
      <c r="N1558" s="34"/>
      <c r="O1558" s="34"/>
      <c r="P1558" s="34"/>
      <c r="W1558" s="196"/>
      <c r="X1558" s="111"/>
      <c r="Y1558"/>
      <c r="Z1558"/>
      <c r="AA1558"/>
      <c r="AB1558"/>
      <c r="AC1558" s="66"/>
    </row>
    <row r="1559" spans="2:29" s="35" customFormat="1">
      <c r="B1559" s="38"/>
      <c r="C1559" s="36"/>
      <c r="D1559" s="212"/>
      <c r="E1559" s="34"/>
      <c r="F1559" s="34"/>
      <c r="G1559" s="34"/>
      <c r="H1559" s="34"/>
      <c r="I1559" s="34"/>
      <c r="J1559" s="34"/>
      <c r="K1559" s="34"/>
      <c r="L1559" s="34"/>
      <c r="M1559" s="34"/>
      <c r="N1559" s="34"/>
      <c r="O1559" s="34"/>
      <c r="P1559" s="34"/>
      <c r="W1559" s="196"/>
      <c r="X1559" s="111"/>
      <c r="Y1559"/>
      <c r="Z1559"/>
      <c r="AA1559"/>
      <c r="AB1559"/>
      <c r="AC1559" s="66"/>
    </row>
    <row r="1560" spans="2:29" s="35" customFormat="1">
      <c r="B1560" s="38"/>
      <c r="C1560" s="36"/>
      <c r="D1560" s="212"/>
      <c r="E1560" s="34"/>
      <c r="F1560" s="34"/>
      <c r="G1560" s="34"/>
      <c r="H1560" s="34"/>
      <c r="I1560" s="34"/>
      <c r="J1560" s="34"/>
      <c r="K1560" s="34"/>
      <c r="L1560" s="34"/>
      <c r="M1560" s="34"/>
      <c r="N1560" s="34"/>
      <c r="O1560" s="34"/>
      <c r="P1560" s="34"/>
      <c r="W1560" s="196"/>
      <c r="X1560" s="111"/>
      <c r="Y1560"/>
      <c r="Z1560"/>
      <c r="AA1560"/>
      <c r="AB1560"/>
      <c r="AC1560" s="66"/>
    </row>
    <row r="1561" spans="2:29" s="35" customFormat="1">
      <c r="B1561" s="38"/>
      <c r="C1561" s="36"/>
      <c r="D1561" s="212"/>
      <c r="E1561" s="34"/>
      <c r="F1561" s="34"/>
      <c r="G1561" s="34"/>
      <c r="H1561" s="34"/>
      <c r="I1561" s="34"/>
      <c r="J1561" s="34"/>
      <c r="K1561" s="34"/>
      <c r="L1561" s="34"/>
      <c r="M1561" s="34"/>
      <c r="N1561" s="34"/>
      <c r="O1561" s="34"/>
      <c r="P1561" s="34"/>
      <c r="W1561" s="196"/>
      <c r="X1561" s="111"/>
      <c r="Y1561"/>
      <c r="Z1561"/>
      <c r="AA1561"/>
      <c r="AB1561"/>
      <c r="AC1561" s="66"/>
    </row>
    <row r="1562" spans="2:29" s="35" customFormat="1">
      <c r="B1562" s="38"/>
      <c r="C1562" s="36"/>
      <c r="D1562" s="212"/>
      <c r="E1562" s="34"/>
      <c r="F1562" s="34"/>
      <c r="G1562" s="34"/>
      <c r="H1562" s="34"/>
      <c r="I1562" s="34"/>
      <c r="J1562" s="34"/>
      <c r="K1562" s="34"/>
      <c r="L1562" s="34"/>
      <c r="M1562" s="34"/>
      <c r="N1562" s="34"/>
      <c r="O1562" s="34"/>
      <c r="P1562" s="34"/>
      <c r="W1562" s="196"/>
      <c r="X1562" s="111"/>
      <c r="Y1562"/>
      <c r="Z1562"/>
      <c r="AA1562"/>
      <c r="AB1562"/>
      <c r="AC1562" s="66"/>
    </row>
    <row r="1563" spans="2:29" s="35" customFormat="1">
      <c r="B1563" s="38"/>
      <c r="C1563" s="36"/>
      <c r="D1563" s="212"/>
      <c r="E1563" s="34"/>
      <c r="F1563" s="34"/>
      <c r="G1563" s="34"/>
      <c r="H1563" s="34"/>
      <c r="I1563" s="34"/>
      <c r="J1563" s="34"/>
      <c r="K1563" s="34"/>
      <c r="L1563" s="34"/>
      <c r="M1563" s="34"/>
      <c r="N1563" s="34"/>
      <c r="O1563" s="34"/>
      <c r="P1563" s="34"/>
      <c r="W1563" s="196"/>
      <c r="X1563" s="111"/>
      <c r="Y1563"/>
      <c r="Z1563"/>
      <c r="AA1563"/>
      <c r="AB1563"/>
      <c r="AC1563" s="66"/>
    </row>
    <row r="1564" spans="2:29" s="35" customFormat="1">
      <c r="B1564" s="38"/>
      <c r="C1564" s="36"/>
      <c r="D1564" s="212"/>
      <c r="E1564" s="34"/>
      <c r="F1564" s="34"/>
      <c r="G1564" s="34"/>
      <c r="H1564" s="34"/>
      <c r="I1564" s="34"/>
      <c r="J1564" s="34"/>
      <c r="K1564" s="34"/>
      <c r="L1564" s="34"/>
      <c r="M1564" s="34"/>
      <c r="N1564" s="34"/>
      <c r="O1564" s="34"/>
      <c r="P1564" s="34"/>
      <c r="W1564" s="196"/>
      <c r="X1564" s="111"/>
      <c r="Y1564"/>
      <c r="Z1564"/>
      <c r="AA1564"/>
      <c r="AB1564"/>
      <c r="AC1564" s="66"/>
    </row>
    <row r="1565" spans="2:29" s="35" customFormat="1">
      <c r="B1565" s="38"/>
      <c r="C1565" s="36"/>
      <c r="D1565" s="212"/>
      <c r="E1565" s="34"/>
      <c r="F1565" s="34"/>
      <c r="G1565" s="34"/>
      <c r="H1565" s="34"/>
      <c r="I1565" s="34"/>
      <c r="J1565" s="34"/>
      <c r="K1565" s="34"/>
      <c r="L1565" s="34"/>
      <c r="M1565" s="34"/>
      <c r="N1565" s="34"/>
      <c r="O1565" s="34"/>
      <c r="P1565" s="34"/>
      <c r="W1565" s="196"/>
      <c r="X1565" s="111"/>
      <c r="Y1565"/>
      <c r="Z1565"/>
      <c r="AA1565"/>
      <c r="AB1565"/>
      <c r="AC1565" s="66"/>
    </row>
    <row r="1566" spans="2:29" s="35" customFormat="1">
      <c r="B1566" s="38"/>
      <c r="C1566" s="36"/>
      <c r="D1566" s="212"/>
      <c r="E1566" s="34"/>
      <c r="F1566" s="34"/>
      <c r="G1566" s="34"/>
      <c r="H1566" s="34"/>
      <c r="I1566" s="34"/>
      <c r="J1566" s="34"/>
      <c r="K1566" s="34"/>
      <c r="L1566" s="34"/>
      <c r="M1566" s="34"/>
      <c r="N1566" s="34"/>
      <c r="O1566" s="34"/>
      <c r="P1566" s="34"/>
      <c r="W1566" s="196"/>
      <c r="X1566" s="111"/>
      <c r="Y1566"/>
      <c r="Z1566"/>
      <c r="AA1566"/>
      <c r="AB1566"/>
      <c r="AC1566" s="66"/>
    </row>
    <row r="1567" spans="2:29" s="35" customFormat="1">
      <c r="B1567" s="38"/>
      <c r="C1567" s="36"/>
      <c r="D1567" s="212"/>
      <c r="E1567" s="34"/>
      <c r="F1567" s="34"/>
      <c r="G1567" s="34"/>
      <c r="H1567" s="34"/>
      <c r="I1567" s="34"/>
      <c r="J1567" s="34"/>
      <c r="K1567" s="34"/>
      <c r="L1567" s="34"/>
      <c r="M1567" s="34"/>
      <c r="N1567" s="34"/>
      <c r="O1567" s="34"/>
      <c r="P1567" s="34"/>
      <c r="W1567" s="196"/>
      <c r="X1567" s="111"/>
      <c r="Y1567"/>
      <c r="Z1567"/>
      <c r="AA1567"/>
      <c r="AB1567"/>
      <c r="AC1567" s="66"/>
    </row>
    <row r="1568" spans="2:29" s="35" customFormat="1">
      <c r="B1568" s="38"/>
      <c r="C1568" s="36"/>
      <c r="D1568" s="212"/>
      <c r="E1568" s="34"/>
      <c r="F1568" s="34"/>
      <c r="G1568" s="34"/>
      <c r="H1568" s="34"/>
      <c r="I1568" s="34"/>
      <c r="J1568" s="34"/>
      <c r="K1568" s="34"/>
      <c r="L1568" s="34"/>
      <c r="M1568" s="34"/>
      <c r="N1568" s="34"/>
      <c r="O1568" s="34"/>
      <c r="P1568" s="34"/>
      <c r="W1568" s="196"/>
      <c r="X1568" s="111"/>
      <c r="Y1568"/>
      <c r="Z1568"/>
      <c r="AA1568"/>
      <c r="AB1568"/>
      <c r="AC1568" s="66"/>
    </row>
    <row r="1569" spans="2:29" s="35" customFormat="1">
      <c r="B1569" s="38"/>
      <c r="C1569" s="36"/>
      <c r="D1569" s="212"/>
      <c r="E1569" s="34"/>
      <c r="F1569" s="34"/>
      <c r="G1569" s="34"/>
      <c r="H1569" s="34"/>
      <c r="I1569" s="34"/>
      <c r="J1569" s="34"/>
      <c r="K1569" s="34"/>
      <c r="L1569" s="34"/>
      <c r="M1569" s="34"/>
      <c r="N1569" s="34"/>
      <c r="O1569" s="34"/>
      <c r="P1569" s="34"/>
      <c r="W1569" s="196"/>
      <c r="X1569" s="111"/>
      <c r="Y1569"/>
      <c r="Z1569"/>
      <c r="AA1569"/>
      <c r="AB1569"/>
      <c r="AC1569" s="66"/>
    </row>
    <row r="1570" spans="2:29" s="35" customFormat="1">
      <c r="B1570" s="38"/>
      <c r="C1570" s="36"/>
      <c r="D1570" s="212"/>
      <c r="E1570" s="34"/>
      <c r="F1570" s="34"/>
      <c r="G1570" s="34"/>
      <c r="H1570" s="34"/>
      <c r="I1570" s="34"/>
      <c r="J1570" s="34"/>
      <c r="K1570" s="34"/>
      <c r="L1570" s="34"/>
      <c r="M1570" s="34"/>
      <c r="N1570" s="34"/>
      <c r="O1570" s="34"/>
      <c r="P1570" s="34"/>
      <c r="W1570" s="196"/>
      <c r="X1570" s="111"/>
      <c r="Y1570"/>
      <c r="Z1570"/>
      <c r="AA1570"/>
      <c r="AB1570"/>
      <c r="AC1570" s="66"/>
    </row>
    <row r="1571" spans="2:29" s="35" customFormat="1">
      <c r="B1571" s="38"/>
      <c r="C1571" s="36"/>
      <c r="D1571" s="212"/>
      <c r="E1571" s="34"/>
      <c r="F1571" s="34"/>
      <c r="G1571" s="34"/>
      <c r="H1571" s="34"/>
      <c r="I1571" s="34"/>
      <c r="J1571" s="34"/>
      <c r="K1571" s="34"/>
      <c r="L1571" s="34"/>
      <c r="M1571" s="34"/>
      <c r="N1571" s="34"/>
      <c r="O1571" s="34"/>
      <c r="P1571" s="34"/>
      <c r="W1571" s="196"/>
      <c r="X1571" s="111"/>
      <c r="Y1571"/>
      <c r="Z1571"/>
      <c r="AA1571"/>
      <c r="AB1571"/>
      <c r="AC1571" s="66"/>
    </row>
    <row r="1572" spans="2:29" s="35" customFormat="1">
      <c r="B1572" s="38"/>
      <c r="C1572" s="36"/>
      <c r="D1572" s="212"/>
      <c r="E1572" s="34"/>
      <c r="F1572" s="34"/>
      <c r="G1572" s="34"/>
      <c r="H1572" s="34"/>
      <c r="I1572" s="34"/>
      <c r="J1572" s="34"/>
      <c r="K1572" s="34"/>
      <c r="L1572" s="34"/>
      <c r="M1572" s="34"/>
      <c r="N1572" s="34"/>
      <c r="O1572" s="34"/>
      <c r="P1572" s="34"/>
      <c r="W1572" s="196"/>
      <c r="X1572" s="111"/>
      <c r="Y1572"/>
      <c r="Z1572"/>
      <c r="AA1572"/>
      <c r="AB1572"/>
      <c r="AC1572" s="66"/>
    </row>
    <row r="1573" spans="2:29" s="35" customFormat="1">
      <c r="B1573" s="38"/>
      <c r="C1573" s="36"/>
      <c r="D1573" s="212"/>
      <c r="E1573" s="34"/>
      <c r="F1573" s="34"/>
      <c r="G1573" s="34"/>
      <c r="H1573" s="34"/>
      <c r="I1573" s="34"/>
      <c r="J1573" s="34"/>
      <c r="K1573" s="34"/>
      <c r="L1573" s="34"/>
      <c r="M1573" s="34"/>
      <c r="N1573" s="34"/>
      <c r="O1573" s="34"/>
      <c r="P1573" s="34"/>
      <c r="W1573" s="196"/>
      <c r="X1573" s="111"/>
      <c r="Y1573"/>
      <c r="Z1573"/>
      <c r="AA1573"/>
      <c r="AB1573"/>
      <c r="AC1573" s="66"/>
    </row>
    <row r="1574" spans="2:29" s="35" customFormat="1">
      <c r="B1574" s="38"/>
      <c r="C1574" s="36"/>
      <c r="D1574" s="212"/>
      <c r="E1574" s="34"/>
      <c r="F1574" s="34"/>
      <c r="G1574" s="34"/>
      <c r="H1574" s="34"/>
      <c r="I1574" s="34"/>
      <c r="J1574" s="34"/>
      <c r="K1574" s="34"/>
      <c r="L1574" s="34"/>
      <c r="M1574" s="34"/>
      <c r="N1574" s="34"/>
      <c r="O1574" s="34"/>
      <c r="P1574" s="34"/>
      <c r="W1574" s="196"/>
      <c r="X1574" s="111"/>
      <c r="Y1574"/>
      <c r="Z1574"/>
      <c r="AA1574"/>
      <c r="AB1574"/>
      <c r="AC1574" s="66"/>
    </row>
    <row r="1575" spans="2:29" s="35" customFormat="1">
      <c r="B1575" s="38"/>
      <c r="C1575" s="36"/>
      <c r="D1575" s="212"/>
      <c r="E1575" s="34"/>
      <c r="F1575" s="34"/>
      <c r="G1575" s="34"/>
      <c r="H1575" s="34"/>
      <c r="I1575" s="34"/>
      <c r="J1575" s="34"/>
      <c r="K1575" s="34"/>
      <c r="L1575" s="34"/>
      <c r="M1575" s="34"/>
      <c r="N1575" s="34"/>
      <c r="O1575" s="34"/>
      <c r="P1575" s="34"/>
      <c r="W1575" s="196"/>
      <c r="X1575" s="111"/>
      <c r="Y1575"/>
      <c r="Z1575"/>
      <c r="AA1575"/>
      <c r="AB1575"/>
      <c r="AC1575" s="66"/>
    </row>
    <row r="1576" spans="2:29" s="35" customFormat="1">
      <c r="B1576" s="38"/>
      <c r="C1576" s="36"/>
      <c r="D1576" s="212"/>
      <c r="E1576" s="34"/>
      <c r="F1576" s="34"/>
      <c r="G1576" s="34"/>
      <c r="H1576" s="34"/>
      <c r="I1576" s="34"/>
      <c r="J1576" s="34"/>
      <c r="K1576" s="34"/>
      <c r="L1576" s="34"/>
      <c r="M1576" s="34"/>
      <c r="N1576" s="34"/>
      <c r="O1576" s="34"/>
      <c r="P1576" s="34"/>
      <c r="W1576" s="196"/>
      <c r="X1576" s="111"/>
      <c r="Y1576"/>
      <c r="Z1576"/>
      <c r="AA1576"/>
      <c r="AB1576"/>
      <c r="AC1576" s="66"/>
    </row>
    <row r="1577" spans="2:29" s="35" customFormat="1">
      <c r="B1577" s="38"/>
      <c r="C1577" s="36"/>
      <c r="D1577" s="212"/>
      <c r="E1577" s="34"/>
      <c r="F1577" s="34"/>
      <c r="G1577" s="34"/>
      <c r="H1577" s="34"/>
      <c r="I1577" s="34"/>
      <c r="J1577" s="34"/>
      <c r="K1577" s="34"/>
      <c r="L1577" s="34"/>
      <c r="M1577" s="34"/>
      <c r="N1577" s="34"/>
      <c r="O1577" s="34"/>
      <c r="P1577" s="34"/>
      <c r="W1577" s="196"/>
      <c r="X1577" s="111"/>
      <c r="Y1577"/>
      <c r="Z1577"/>
      <c r="AA1577"/>
      <c r="AB1577"/>
      <c r="AC1577" s="66"/>
    </row>
    <row r="1578" spans="2:29" s="35" customFormat="1">
      <c r="B1578" s="38"/>
      <c r="C1578" s="36"/>
      <c r="D1578" s="212"/>
      <c r="E1578" s="34"/>
      <c r="F1578" s="34"/>
      <c r="G1578" s="34"/>
      <c r="H1578" s="34"/>
      <c r="I1578" s="34"/>
      <c r="J1578" s="34"/>
      <c r="K1578" s="34"/>
      <c r="L1578" s="34"/>
      <c r="M1578" s="34"/>
      <c r="N1578" s="34"/>
      <c r="O1578" s="34"/>
      <c r="P1578" s="34"/>
      <c r="W1578" s="196"/>
      <c r="X1578" s="111"/>
      <c r="Y1578"/>
      <c r="Z1578"/>
      <c r="AA1578"/>
      <c r="AB1578"/>
      <c r="AC1578" s="66"/>
    </row>
    <row r="1579" spans="2:29" s="35" customFormat="1">
      <c r="B1579" s="38"/>
      <c r="C1579" s="36"/>
      <c r="D1579" s="212"/>
      <c r="E1579" s="34"/>
      <c r="F1579" s="34"/>
      <c r="G1579" s="34"/>
      <c r="H1579" s="34"/>
      <c r="I1579" s="34"/>
      <c r="J1579" s="34"/>
      <c r="K1579" s="34"/>
      <c r="L1579" s="34"/>
      <c r="M1579" s="34"/>
      <c r="N1579" s="34"/>
      <c r="O1579" s="34"/>
      <c r="P1579" s="34"/>
      <c r="W1579" s="196"/>
      <c r="X1579" s="111"/>
      <c r="Y1579"/>
      <c r="Z1579"/>
      <c r="AA1579"/>
      <c r="AB1579"/>
      <c r="AC1579" s="66"/>
    </row>
    <row r="1580" spans="2:29" s="35" customFormat="1">
      <c r="B1580" s="38"/>
      <c r="C1580" s="36"/>
      <c r="D1580" s="212"/>
      <c r="E1580" s="34"/>
      <c r="F1580" s="34"/>
      <c r="G1580" s="34"/>
      <c r="H1580" s="34"/>
      <c r="I1580" s="34"/>
      <c r="J1580" s="34"/>
      <c r="K1580" s="34"/>
      <c r="L1580" s="34"/>
      <c r="M1580" s="34"/>
      <c r="N1580" s="34"/>
      <c r="O1580" s="34"/>
      <c r="P1580" s="34"/>
      <c r="W1580" s="196"/>
      <c r="X1580" s="111"/>
      <c r="Y1580"/>
      <c r="Z1580"/>
      <c r="AA1580"/>
      <c r="AB1580"/>
      <c r="AC1580" s="66"/>
    </row>
    <row r="1581" spans="2:29" s="35" customFormat="1">
      <c r="B1581" s="38"/>
      <c r="C1581" s="36"/>
      <c r="D1581" s="212"/>
      <c r="E1581" s="34"/>
      <c r="F1581" s="34"/>
      <c r="G1581" s="34"/>
      <c r="H1581" s="34"/>
      <c r="I1581" s="34"/>
      <c r="J1581" s="34"/>
      <c r="K1581" s="34"/>
      <c r="L1581" s="34"/>
      <c r="M1581" s="34"/>
      <c r="N1581" s="34"/>
      <c r="O1581" s="34"/>
      <c r="P1581" s="34"/>
      <c r="W1581" s="196"/>
      <c r="X1581" s="111"/>
      <c r="Y1581"/>
      <c r="Z1581"/>
      <c r="AA1581"/>
      <c r="AB1581"/>
      <c r="AC1581" s="66"/>
    </row>
    <row r="1582" spans="2:29" s="35" customFormat="1">
      <c r="B1582" s="38"/>
      <c r="C1582" s="36"/>
      <c r="D1582" s="212"/>
      <c r="E1582" s="34"/>
      <c r="F1582" s="34"/>
      <c r="G1582" s="34"/>
      <c r="H1582" s="34"/>
      <c r="I1582" s="34"/>
      <c r="J1582" s="34"/>
      <c r="K1582" s="34"/>
      <c r="L1582" s="34"/>
      <c r="M1582" s="34"/>
      <c r="N1582" s="34"/>
      <c r="O1582" s="34"/>
      <c r="P1582" s="34"/>
      <c r="W1582" s="196"/>
      <c r="X1582" s="111"/>
      <c r="Y1582"/>
      <c r="Z1582"/>
      <c r="AA1582"/>
      <c r="AB1582"/>
      <c r="AC1582" s="66"/>
    </row>
    <row r="1583" spans="2:29" s="35" customFormat="1">
      <c r="B1583" s="38"/>
      <c r="C1583" s="36"/>
      <c r="D1583" s="212"/>
      <c r="E1583" s="34"/>
      <c r="F1583" s="34"/>
      <c r="G1583" s="34"/>
      <c r="H1583" s="34"/>
      <c r="I1583" s="34"/>
      <c r="J1583" s="34"/>
      <c r="K1583" s="34"/>
      <c r="L1583" s="34"/>
      <c r="M1583" s="34"/>
      <c r="N1583" s="34"/>
      <c r="O1583" s="34"/>
      <c r="P1583" s="34"/>
      <c r="W1583" s="196"/>
      <c r="X1583" s="111"/>
      <c r="Y1583"/>
      <c r="Z1583"/>
      <c r="AA1583"/>
      <c r="AB1583"/>
      <c r="AC1583" s="66"/>
    </row>
    <row r="1584" spans="2:29" s="35" customFormat="1">
      <c r="B1584" s="38"/>
      <c r="C1584" s="36"/>
      <c r="D1584" s="212"/>
      <c r="E1584" s="34"/>
      <c r="F1584" s="34"/>
      <c r="G1584" s="34"/>
      <c r="H1584" s="34"/>
      <c r="I1584" s="34"/>
      <c r="J1584" s="34"/>
      <c r="K1584" s="34"/>
      <c r="L1584" s="34"/>
      <c r="M1584" s="34"/>
      <c r="N1584" s="34"/>
      <c r="O1584" s="34"/>
      <c r="P1584" s="34"/>
      <c r="W1584" s="196"/>
      <c r="X1584" s="111"/>
      <c r="Y1584"/>
      <c r="Z1584"/>
      <c r="AA1584"/>
      <c r="AB1584"/>
      <c r="AC1584" s="66"/>
    </row>
    <row r="1585" spans="2:29" s="35" customFormat="1">
      <c r="B1585" s="38"/>
      <c r="C1585" s="36"/>
      <c r="D1585" s="212"/>
      <c r="E1585" s="34"/>
      <c r="F1585" s="34"/>
      <c r="G1585" s="34"/>
      <c r="H1585" s="34"/>
      <c r="I1585" s="34"/>
      <c r="J1585" s="34"/>
      <c r="K1585" s="34"/>
      <c r="L1585" s="34"/>
      <c r="M1585" s="34"/>
      <c r="N1585" s="34"/>
      <c r="O1585" s="34"/>
      <c r="P1585" s="34"/>
      <c r="W1585" s="196"/>
      <c r="X1585" s="111"/>
      <c r="Y1585"/>
      <c r="Z1585"/>
      <c r="AA1585"/>
      <c r="AB1585"/>
      <c r="AC1585" s="66"/>
    </row>
    <row r="1586" spans="2:29" s="35" customFormat="1">
      <c r="B1586" s="38"/>
      <c r="C1586" s="36"/>
      <c r="D1586" s="212"/>
      <c r="E1586" s="34"/>
      <c r="F1586" s="34"/>
      <c r="G1586" s="34"/>
      <c r="H1586" s="34"/>
      <c r="I1586" s="34"/>
      <c r="J1586" s="34"/>
      <c r="K1586" s="34"/>
      <c r="L1586" s="34"/>
      <c r="M1586" s="34"/>
      <c r="N1586" s="34"/>
      <c r="O1586" s="34"/>
      <c r="P1586" s="34"/>
      <c r="W1586" s="196"/>
      <c r="X1586" s="111"/>
      <c r="Y1586"/>
      <c r="Z1586"/>
      <c r="AA1586"/>
      <c r="AB1586"/>
      <c r="AC1586" s="66"/>
    </row>
    <row r="1587" spans="2:29" s="35" customFormat="1">
      <c r="B1587" s="38"/>
      <c r="C1587" s="36"/>
      <c r="D1587" s="212"/>
      <c r="E1587" s="34"/>
      <c r="F1587" s="34"/>
      <c r="G1587" s="34"/>
      <c r="H1587" s="34"/>
      <c r="I1587" s="34"/>
      <c r="J1587" s="34"/>
      <c r="K1587" s="34"/>
      <c r="L1587" s="34"/>
      <c r="M1587" s="34"/>
      <c r="N1587" s="34"/>
      <c r="O1587" s="34"/>
      <c r="P1587" s="34"/>
      <c r="W1587" s="196"/>
      <c r="X1587" s="111"/>
      <c r="Y1587"/>
      <c r="Z1587"/>
      <c r="AA1587"/>
      <c r="AB1587"/>
      <c r="AC1587" s="66"/>
    </row>
    <row r="1588" spans="2:29" s="35" customFormat="1">
      <c r="B1588" s="38"/>
      <c r="C1588" s="36"/>
      <c r="D1588" s="212"/>
      <c r="E1588" s="34"/>
      <c r="F1588" s="34"/>
      <c r="G1588" s="34"/>
      <c r="H1588" s="34"/>
      <c r="I1588" s="34"/>
      <c r="J1588" s="34"/>
      <c r="K1588" s="34"/>
      <c r="L1588" s="34"/>
      <c r="M1588" s="34"/>
      <c r="N1588" s="34"/>
      <c r="O1588" s="34"/>
      <c r="P1588" s="34"/>
      <c r="W1588" s="196"/>
      <c r="X1588" s="111"/>
      <c r="Y1588"/>
      <c r="Z1588"/>
      <c r="AA1588"/>
      <c r="AB1588"/>
      <c r="AC1588" s="66"/>
    </row>
    <row r="1589" spans="2:29" s="35" customFormat="1">
      <c r="B1589" s="38"/>
      <c r="C1589" s="36"/>
      <c r="D1589" s="212"/>
      <c r="E1589" s="34"/>
      <c r="F1589" s="34"/>
      <c r="G1589" s="34"/>
      <c r="H1589" s="34"/>
      <c r="I1589" s="34"/>
      <c r="J1589" s="34"/>
      <c r="K1589" s="34"/>
      <c r="L1589" s="34"/>
      <c r="M1589" s="34"/>
      <c r="N1589" s="34"/>
      <c r="O1589" s="34"/>
      <c r="P1589" s="34"/>
      <c r="W1589" s="196"/>
      <c r="X1589" s="111"/>
      <c r="Y1589"/>
      <c r="Z1589"/>
      <c r="AA1589"/>
      <c r="AB1589"/>
      <c r="AC1589" s="66"/>
    </row>
    <row r="1590" spans="2:29" s="35" customFormat="1">
      <c r="B1590" s="38"/>
      <c r="C1590" s="36"/>
      <c r="D1590" s="212"/>
      <c r="E1590" s="34"/>
      <c r="F1590" s="34"/>
      <c r="G1590" s="34"/>
      <c r="H1590" s="34"/>
      <c r="I1590" s="34"/>
      <c r="J1590" s="34"/>
      <c r="K1590" s="34"/>
      <c r="L1590" s="34"/>
      <c r="M1590" s="34"/>
      <c r="N1590" s="34"/>
      <c r="O1590" s="34"/>
      <c r="P1590" s="34"/>
      <c r="W1590" s="196"/>
      <c r="X1590" s="111"/>
      <c r="Y1590"/>
      <c r="Z1590"/>
      <c r="AA1590"/>
      <c r="AB1590"/>
      <c r="AC1590" s="66"/>
    </row>
    <row r="1591" spans="2:29" s="35" customFormat="1">
      <c r="B1591" s="38"/>
      <c r="C1591" s="36"/>
      <c r="D1591" s="212"/>
      <c r="E1591" s="34"/>
      <c r="F1591" s="34"/>
      <c r="G1591" s="34"/>
      <c r="H1591" s="34"/>
      <c r="I1591" s="34"/>
      <c r="J1591" s="34"/>
      <c r="K1591" s="34"/>
      <c r="L1591" s="34"/>
      <c r="M1591" s="34"/>
      <c r="N1591" s="34"/>
      <c r="O1591" s="34"/>
      <c r="P1591" s="34"/>
      <c r="W1591" s="196"/>
      <c r="X1591" s="111"/>
      <c r="Y1591"/>
      <c r="Z1591"/>
      <c r="AA1591"/>
      <c r="AB1591"/>
      <c r="AC1591" s="66"/>
    </row>
    <row r="1592" spans="2:29" s="35" customFormat="1">
      <c r="B1592" s="38"/>
      <c r="C1592" s="36"/>
      <c r="D1592" s="212"/>
      <c r="E1592" s="34"/>
      <c r="F1592" s="34"/>
      <c r="G1592" s="34"/>
      <c r="H1592" s="34"/>
      <c r="I1592" s="34"/>
      <c r="J1592" s="34"/>
      <c r="K1592" s="34"/>
      <c r="L1592" s="34"/>
      <c r="M1592" s="34"/>
      <c r="N1592" s="34"/>
      <c r="O1592" s="34"/>
      <c r="P1592" s="34"/>
      <c r="W1592" s="196"/>
      <c r="X1592" s="111"/>
      <c r="Y1592"/>
      <c r="Z1592"/>
      <c r="AA1592"/>
      <c r="AB1592"/>
      <c r="AC1592" s="66"/>
    </row>
    <row r="1593" spans="2:29" s="35" customFormat="1">
      <c r="B1593" s="38"/>
      <c r="C1593" s="36"/>
      <c r="D1593" s="212"/>
      <c r="E1593" s="34"/>
      <c r="F1593" s="34"/>
      <c r="G1593" s="34"/>
      <c r="H1593" s="34"/>
      <c r="I1593" s="34"/>
      <c r="J1593" s="34"/>
      <c r="K1593" s="34"/>
      <c r="L1593" s="34"/>
      <c r="M1593" s="34"/>
      <c r="N1593" s="34"/>
      <c r="O1593" s="34"/>
      <c r="P1593" s="34"/>
      <c r="W1593" s="196"/>
      <c r="X1593" s="111"/>
      <c r="Y1593"/>
      <c r="Z1593"/>
      <c r="AA1593"/>
      <c r="AB1593"/>
      <c r="AC1593" s="66"/>
    </row>
    <row r="1594" spans="2:29" s="35" customFormat="1">
      <c r="B1594" s="38"/>
      <c r="C1594" s="36"/>
      <c r="D1594" s="212"/>
      <c r="E1594" s="34"/>
      <c r="F1594" s="34"/>
      <c r="G1594" s="34"/>
      <c r="H1594" s="34"/>
      <c r="I1594" s="34"/>
      <c r="J1594" s="34"/>
      <c r="K1594" s="34"/>
      <c r="L1594" s="34"/>
      <c r="M1594" s="34"/>
      <c r="N1594" s="34"/>
      <c r="O1594" s="34"/>
      <c r="P1594" s="34"/>
      <c r="W1594" s="196"/>
      <c r="X1594" s="111"/>
      <c r="Y1594"/>
      <c r="Z1594"/>
      <c r="AA1594"/>
      <c r="AB1594"/>
      <c r="AC1594" s="66"/>
    </row>
    <row r="1595" spans="2:29" s="35" customFormat="1">
      <c r="B1595" s="38"/>
      <c r="C1595" s="36"/>
      <c r="D1595" s="212"/>
      <c r="E1595" s="34"/>
      <c r="F1595" s="34"/>
      <c r="G1595" s="34"/>
      <c r="H1595" s="34"/>
      <c r="I1595" s="34"/>
      <c r="J1595" s="34"/>
      <c r="K1595" s="34"/>
      <c r="L1595" s="34"/>
      <c r="M1595" s="34"/>
      <c r="N1595" s="34"/>
      <c r="O1595" s="34"/>
      <c r="P1595" s="34"/>
      <c r="W1595" s="196"/>
      <c r="X1595" s="111"/>
      <c r="Y1595"/>
      <c r="Z1595"/>
      <c r="AA1595"/>
      <c r="AB1595"/>
      <c r="AC1595" s="66"/>
    </row>
    <row r="1596" spans="2:29" s="35" customFormat="1">
      <c r="B1596" s="38"/>
      <c r="C1596" s="36"/>
      <c r="D1596" s="212"/>
      <c r="E1596" s="34"/>
      <c r="F1596" s="34"/>
      <c r="G1596" s="34"/>
      <c r="H1596" s="34"/>
      <c r="I1596" s="34"/>
      <c r="J1596" s="34"/>
      <c r="K1596" s="34"/>
      <c r="L1596" s="34"/>
      <c r="M1596" s="34"/>
      <c r="N1596" s="34"/>
      <c r="O1596" s="34"/>
      <c r="P1596" s="34"/>
      <c r="W1596" s="196"/>
      <c r="X1596" s="111"/>
      <c r="Y1596"/>
      <c r="Z1596"/>
      <c r="AA1596"/>
      <c r="AB1596"/>
      <c r="AC1596" s="66"/>
    </row>
    <row r="1597" spans="2:29" s="35" customFormat="1">
      <c r="B1597" s="38"/>
      <c r="C1597" s="36"/>
      <c r="D1597" s="212"/>
      <c r="E1597" s="34"/>
      <c r="F1597" s="34"/>
      <c r="G1597" s="34"/>
      <c r="H1597" s="34"/>
      <c r="I1597" s="34"/>
      <c r="J1597" s="34"/>
      <c r="K1597" s="34"/>
      <c r="L1597" s="34"/>
      <c r="M1597" s="34"/>
      <c r="N1597" s="34"/>
      <c r="O1597" s="34"/>
      <c r="P1597" s="34"/>
      <c r="W1597" s="196"/>
      <c r="X1597" s="111"/>
      <c r="Y1597"/>
      <c r="Z1597"/>
      <c r="AA1597"/>
      <c r="AB1597"/>
      <c r="AC1597" s="66"/>
    </row>
    <row r="1598" spans="2:29" s="35" customFormat="1">
      <c r="B1598" s="38"/>
      <c r="C1598" s="36"/>
      <c r="D1598" s="212"/>
      <c r="E1598" s="34"/>
      <c r="F1598" s="34"/>
      <c r="G1598" s="34"/>
      <c r="H1598" s="34"/>
      <c r="I1598" s="34"/>
      <c r="J1598" s="34"/>
      <c r="K1598" s="34"/>
      <c r="L1598" s="34"/>
      <c r="M1598" s="34"/>
      <c r="N1598" s="34"/>
      <c r="O1598" s="34"/>
      <c r="P1598" s="34"/>
      <c r="W1598" s="196"/>
      <c r="X1598" s="111"/>
      <c r="Y1598"/>
      <c r="Z1598"/>
      <c r="AA1598"/>
      <c r="AB1598"/>
      <c r="AC1598" s="66"/>
    </row>
    <row r="1599" spans="2:29" s="35" customFormat="1">
      <c r="B1599" s="38"/>
      <c r="C1599" s="36"/>
      <c r="D1599" s="212"/>
      <c r="E1599" s="34"/>
      <c r="F1599" s="34"/>
      <c r="G1599" s="34"/>
      <c r="H1599" s="34"/>
      <c r="I1599" s="34"/>
      <c r="J1599" s="34"/>
      <c r="K1599" s="34"/>
      <c r="L1599" s="34"/>
      <c r="M1599" s="34"/>
      <c r="N1599" s="34"/>
      <c r="O1599" s="34"/>
      <c r="P1599" s="34"/>
      <c r="W1599" s="196"/>
      <c r="X1599" s="111"/>
      <c r="Y1599"/>
      <c r="Z1599"/>
      <c r="AA1599"/>
      <c r="AB1599"/>
      <c r="AC1599" s="66"/>
    </row>
    <row r="1600" spans="2:29" s="35" customFormat="1">
      <c r="B1600" s="38"/>
      <c r="C1600" s="36"/>
      <c r="D1600" s="212"/>
      <c r="E1600" s="34"/>
      <c r="F1600" s="34"/>
      <c r="G1600" s="34"/>
      <c r="H1600" s="34"/>
      <c r="I1600" s="34"/>
      <c r="J1600" s="34"/>
      <c r="K1600" s="34"/>
      <c r="L1600" s="34"/>
      <c r="M1600" s="34"/>
      <c r="N1600" s="34"/>
      <c r="O1600" s="34"/>
      <c r="P1600" s="34"/>
      <c r="W1600" s="196"/>
      <c r="X1600" s="111"/>
      <c r="Y1600"/>
      <c r="Z1600"/>
      <c r="AA1600"/>
      <c r="AB1600"/>
      <c r="AC1600" s="66"/>
    </row>
    <row r="1601" spans="2:29" s="35" customFormat="1">
      <c r="B1601" s="38"/>
      <c r="C1601" s="36"/>
      <c r="D1601" s="212"/>
      <c r="E1601" s="34"/>
      <c r="F1601" s="34"/>
      <c r="G1601" s="34"/>
      <c r="H1601" s="34"/>
      <c r="I1601" s="34"/>
      <c r="J1601" s="34"/>
      <c r="K1601" s="34"/>
      <c r="L1601" s="34"/>
      <c r="M1601" s="34"/>
      <c r="N1601" s="34"/>
      <c r="O1601" s="34"/>
      <c r="P1601" s="34"/>
      <c r="W1601" s="196"/>
      <c r="X1601" s="111"/>
      <c r="Y1601"/>
      <c r="Z1601"/>
      <c r="AA1601"/>
      <c r="AB1601"/>
      <c r="AC1601" s="66"/>
    </row>
    <row r="1602" spans="2:29" s="35" customFormat="1">
      <c r="B1602" s="38"/>
      <c r="C1602" s="36"/>
      <c r="D1602" s="212"/>
      <c r="E1602" s="34"/>
      <c r="F1602" s="34"/>
      <c r="G1602" s="34"/>
      <c r="H1602" s="34"/>
      <c r="I1602" s="34"/>
      <c r="J1602" s="34"/>
      <c r="K1602" s="34"/>
      <c r="L1602" s="34"/>
      <c r="M1602" s="34"/>
      <c r="N1602" s="34"/>
      <c r="O1602" s="34"/>
      <c r="P1602" s="34"/>
      <c r="W1602" s="196"/>
      <c r="X1602" s="111"/>
      <c r="Y1602"/>
      <c r="Z1602"/>
      <c r="AA1602"/>
      <c r="AB1602"/>
      <c r="AC1602" s="66"/>
    </row>
    <row r="1603" spans="2:29" s="35" customFormat="1">
      <c r="B1603" s="38"/>
      <c r="C1603" s="36"/>
      <c r="D1603" s="212"/>
      <c r="E1603" s="34"/>
      <c r="F1603" s="34"/>
      <c r="G1603" s="34"/>
      <c r="H1603" s="34"/>
      <c r="I1603" s="34"/>
      <c r="J1603" s="34"/>
      <c r="K1603" s="34"/>
      <c r="L1603" s="34"/>
      <c r="M1603" s="34"/>
      <c r="N1603" s="34"/>
      <c r="O1603" s="34"/>
      <c r="P1603" s="34"/>
      <c r="W1603" s="196"/>
      <c r="X1603" s="111"/>
      <c r="Y1603"/>
      <c r="Z1603"/>
      <c r="AA1603"/>
      <c r="AB1603"/>
      <c r="AC1603" s="66"/>
    </row>
    <row r="1604" spans="2:29" s="35" customFormat="1">
      <c r="B1604" s="38"/>
      <c r="C1604" s="36"/>
      <c r="D1604" s="212"/>
      <c r="E1604" s="34"/>
      <c r="F1604" s="34"/>
      <c r="G1604" s="34"/>
      <c r="H1604" s="34"/>
      <c r="I1604" s="34"/>
      <c r="J1604" s="34"/>
      <c r="K1604" s="34"/>
      <c r="L1604" s="34"/>
      <c r="M1604" s="34"/>
      <c r="N1604" s="34"/>
      <c r="O1604" s="34"/>
      <c r="P1604" s="34"/>
      <c r="W1604" s="196"/>
      <c r="X1604" s="111"/>
      <c r="Y1604"/>
      <c r="Z1604"/>
      <c r="AA1604"/>
      <c r="AB1604"/>
      <c r="AC1604" s="66"/>
    </row>
    <row r="1605" spans="2:29" s="35" customFormat="1">
      <c r="B1605" s="38"/>
      <c r="C1605" s="36"/>
      <c r="D1605" s="212"/>
      <c r="E1605" s="34"/>
      <c r="F1605" s="34"/>
      <c r="G1605" s="34"/>
      <c r="H1605" s="34"/>
      <c r="I1605" s="34"/>
      <c r="J1605" s="34"/>
      <c r="K1605" s="34"/>
      <c r="L1605" s="34"/>
      <c r="M1605" s="34"/>
      <c r="N1605" s="34"/>
      <c r="O1605" s="34"/>
      <c r="P1605" s="34"/>
      <c r="W1605" s="196"/>
      <c r="X1605" s="111"/>
      <c r="Y1605"/>
      <c r="Z1605"/>
      <c r="AA1605"/>
      <c r="AB1605"/>
      <c r="AC1605" s="66"/>
    </row>
    <row r="1606" spans="2:29" s="35" customFormat="1">
      <c r="B1606" s="38"/>
      <c r="C1606" s="36"/>
      <c r="D1606" s="212"/>
      <c r="E1606" s="34"/>
      <c r="F1606" s="34"/>
      <c r="G1606" s="34"/>
      <c r="H1606" s="34"/>
      <c r="I1606" s="34"/>
      <c r="J1606" s="34"/>
      <c r="K1606" s="34"/>
      <c r="L1606" s="34"/>
      <c r="M1606" s="34"/>
      <c r="N1606" s="34"/>
      <c r="O1606" s="34"/>
      <c r="P1606" s="34"/>
      <c r="W1606" s="196"/>
      <c r="X1606" s="111"/>
      <c r="Y1606"/>
      <c r="Z1606"/>
      <c r="AA1606"/>
      <c r="AB1606"/>
      <c r="AC1606" s="66"/>
    </row>
    <row r="1607" spans="2:29" s="35" customFormat="1">
      <c r="B1607" s="38"/>
      <c r="C1607" s="36"/>
      <c r="D1607" s="212"/>
      <c r="E1607" s="34"/>
      <c r="F1607" s="34"/>
      <c r="G1607" s="34"/>
      <c r="H1607" s="34"/>
      <c r="I1607" s="34"/>
      <c r="J1607" s="34"/>
      <c r="K1607" s="34"/>
      <c r="L1607" s="34"/>
      <c r="M1607" s="34"/>
      <c r="N1607" s="34"/>
      <c r="O1607" s="34"/>
      <c r="P1607" s="34"/>
      <c r="W1607" s="196"/>
      <c r="X1607" s="111"/>
      <c r="Y1607"/>
      <c r="Z1607"/>
      <c r="AA1607"/>
      <c r="AB1607"/>
      <c r="AC1607" s="66"/>
    </row>
    <row r="1608" spans="2:29" s="35" customFormat="1">
      <c r="B1608" s="38"/>
      <c r="C1608" s="36"/>
      <c r="D1608" s="212"/>
      <c r="E1608" s="34"/>
      <c r="F1608" s="34"/>
      <c r="G1608" s="34"/>
      <c r="H1608" s="34"/>
      <c r="I1608" s="34"/>
      <c r="J1608" s="34"/>
      <c r="K1608" s="34"/>
      <c r="L1608" s="34"/>
      <c r="M1608" s="34"/>
      <c r="N1608" s="34"/>
      <c r="O1608" s="34"/>
      <c r="P1608" s="34"/>
      <c r="W1608" s="196"/>
      <c r="X1608" s="111"/>
      <c r="Y1608"/>
      <c r="Z1608"/>
      <c r="AA1608"/>
      <c r="AB1608"/>
      <c r="AC1608" s="66"/>
    </row>
    <row r="1609" spans="2:29" s="35" customFormat="1">
      <c r="B1609" s="38"/>
      <c r="C1609" s="36"/>
      <c r="D1609" s="212"/>
      <c r="E1609" s="34"/>
      <c r="F1609" s="34"/>
      <c r="G1609" s="34"/>
      <c r="H1609" s="34"/>
      <c r="I1609" s="34"/>
      <c r="J1609" s="34"/>
      <c r="K1609" s="34"/>
      <c r="L1609" s="34"/>
      <c r="M1609" s="34"/>
      <c r="N1609" s="34"/>
      <c r="O1609" s="34"/>
      <c r="P1609" s="34"/>
      <c r="W1609" s="196"/>
      <c r="X1609" s="111"/>
      <c r="Y1609"/>
      <c r="Z1609"/>
      <c r="AA1609"/>
      <c r="AB1609"/>
      <c r="AC1609" s="66"/>
    </row>
    <row r="1610" spans="2:29" s="35" customFormat="1">
      <c r="B1610" s="38"/>
      <c r="C1610" s="36"/>
      <c r="D1610" s="212"/>
      <c r="E1610" s="34"/>
      <c r="F1610" s="34"/>
      <c r="G1610" s="34"/>
      <c r="H1610" s="34"/>
      <c r="I1610" s="34"/>
      <c r="J1610" s="34"/>
      <c r="K1610" s="34"/>
      <c r="L1610" s="34"/>
      <c r="M1610" s="34"/>
      <c r="N1610" s="34"/>
      <c r="O1610" s="34"/>
      <c r="P1610" s="34"/>
      <c r="W1610" s="196"/>
      <c r="X1610" s="111"/>
      <c r="Y1610"/>
      <c r="Z1610"/>
      <c r="AA1610"/>
      <c r="AB1610"/>
      <c r="AC1610" s="66"/>
    </row>
    <row r="1611" spans="2:29" s="35" customFormat="1">
      <c r="B1611" s="38"/>
      <c r="C1611" s="36"/>
      <c r="D1611" s="212"/>
      <c r="E1611" s="34"/>
      <c r="F1611" s="34"/>
      <c r="G1611" s="34"/>
      <c r="H1611" s="34"/>
      <c r="I1611" s="34"/>
      <c r="J1611" s="34"/>
      <c r="K1611" s="34"/>
      <c r="L1611" s="34"/>
      <c r="M1611" s="34"/>
      <c r="N1611" s="34"/>
      <c r="O1611" s="34"/>
      <c r="P1611" s="34"/>
      <c r="W1611" s="196"/>
      <c r="X1611" s="111"/>
      <c r="Y1611"/>
      <c r="Z1611"/>
      <c r="AA1611"/>
      <c r="AB1611"/>
      <c r="AC1611" s="66"/>
    </row>
    <row r="1612" spans="2:29" s="35" customFormat="1">
      <c r="B1612" s="38"/>
      <c r="C1612" s="36"/>
      <c r="D1612" s="212"/>
      <c r="E1612" s="34"/>
      <c r="F1612" s="34"/>
      <c r="G1612" s="34"/>
      <c r="H1612" s="34"/>
      <c r="I1612" s="34"/>
      <c r="J1612" s="34"/>
      <c r="K1612" s="34"/>
      <c r="L1612" s="34"/>
      <c r="M1612" s="34"/>
      <c r="N1612" s="34"/>
      <c r="O1612" s="34"/>
      <c r="P1612" s="34"/>
      <c r="W1612" s="196"/>
      <c r="X1612" s="111"/>
      <c r="Y1612"/>
      <c r="Z1612"/>
      <c r="AA1612"/>
      <c r="AB1612"/>
      <c r="AC1612" s="66"/>
    </row>
    <row r="1613" spans="2:29" s="35" customFormat="1">
      <c r="B1613" s="38"/>
      <c r="C1613" s="36"/>
      <c r="D1613" s="212"/>
      <c r="E1613" s="34"/>
      <c r="F1613" s="34"/>
      <c r="G1613" s="34"/>
      <c r="H1613" s="34"/>
      <c r="I1613" s="34"/>
      <c r="J1613" s="34"/>
      <c r="K1613" s="34"/>
      <c r="L1613" s="34"/>
      <c r="M1613" s="34"/>
      <c r="N1613" s="34"/>
      <c r="O1613" s="34"/>
      <c r="P1613" s="34"/>
      <c r="W1613" s="196"/>
      <c r="X1613" s="111"/>
      <c r="Y1613"/>
      <c r="Z1613"/>
      <c r="AA1613"/>
      <c r="AB1613"/>
      <c r="AC1613" s="66"/>
    </row>
    <row r="1614" spans="2:29" s="35" customFormat="1">
      <c r="B1614" s="38"/>
      <c r="C1614" s="36"/>
      <c r="D1614" s="212"/>
      <c r="E1614" s="34"/>
      <c r="F1614" s="34"/>
      <c r="G1614" s="34"/>
      <c r="H1614" s="34"/>
      <c r="I1614" s="34"/>
      <c r="J1614" s="34"/>
      <c r="K1614" s="34"/>
      <c r="L1614" s="34"/>
      <c r="M1614" s="34"/>
      <c r="N1614" s="34"/>
      <c r="O1614" s="34"/>
      <c r="P1614" s="34"/>
      <c r="W1614" s="196"/>
      <c r="X1614" s="111"/>
      <c r="Y1614"/>
      <c r="Z1614"/>
      <c r="AA1614"/>
      <c r="AB1614"/>
      <c r="AC1614" s="66"/>
    </row>
    <row r="1615" spans="2:29" s="35" customFormat="1">
      <c r="B1615" s="38"/>
      <c r="C1615" s="36"/>
      <c r="D1615" s="212"/>
      <c r="E1615" s="34"/>
      <c r="F1615" s="34"/>
      <c r="G1615" s="34"/>
      <c r="H1615" s="34"/>
      <c r="I1615" s="34"/>
      <c r="J1615" s="34"/>
      <c r="K1615" s="34"/>
      <c r="L1615" s="34"/>
      <c r="M1615" s="34"/>
      <c r="N1615" s="34"/>
      <c r="O1615" s="34"/>
      <c r="P1615" s="34"/>
      <c r="W1615" s="196"/>
      <c r="X1615" s="111"/>
      <c r="Y1615"/>
      <c r="Z1615"/>
      <c r="AA1615"/>
      <c r="AB1615"/>
      <c r="AC1615" s="66"/>
    </row>
    <row r="1616" spans="2:29" s="35" customFormat="1">
      <c r="B1616" s="38"/>
      <c r="C1616" s="36"/>
      <c r="D1616" s="212"/>
      <c r="E1616" s="34"/>
      <c r="F1616" s="34"/>
      <c r="G1616" s="34"/>
      <c r="H1616" s="34"/>
      <c r="I1616" s="34"/>
      <c r="J1616" s="34"/>
      <c r="K1616" s="34"/>
      <c r="L1616" s="34"/>
      <c r="M1616" s="34"/>
      <c r="N1616" s="34"/>
      <c r="O1616" s="34"/>
      <c r="P1616" s="34"/>
      <c r="W1616" s="196"/>
      <c r="X1616" s="111"/>
      <c r="Y1616"/>
      <c r="Z1616"/>
      <c r="AA1616"/>
      <c r="AB1616"/>
      <c r="AC1616" s="66"/>
    </row>
    <row r="1617" spans="2:29" s="35" customFormat="1">
      <c r="B1617" s="38"/>
      <c r="C1617" s="36"/>
      <c r="D1617" s="212"/>
      <c r="E1617" s="34"/>
      <c r="F1617" s="34"/>
      <c r="G1617" s="34"/>
      <c r="H1617" s="34"/>
      <c r="I1617" s="34"/>
      <c r="J1617" s="34"/>
      <c r="K1617" s="34"/>
      <c r="L1617" s="34"/>
      <c r="M1617" s="34"/>
      <c r="N1617" s="34"/>
      <c r="O1617" s="34"/>
      <c r="P1617" s="34"/>
      <c r="W1617" s="196"/>
      <c r="X1617" s="111"/>
      <c r="Y1617"/>
      <c r="Z1617"/>
      <c r="AA1617"/>
      <c r="AB1617"/>
      <c r="AC1617" s="66"/>
    </row>
    <row r="1618" spans="2:29" s="35" customFormat="1">
      <c r="B1618" s="38"/>
      <c r="C1618" s="36"/>
      <c r="D1618" s="212"/>
      <c r="E1618" s="34"/>
      <c r="F1618" s="34"/>
      <c r="G1618" s="34"/>
      <c r="H1618" s="34"/>
      <c r="I1618" s="34"/>
      <c r="J1618" s="34"/>
      <c r="K1618" s="34"/>
      <c r="L1618" s="34"/>
      <c r="M1618" s="34"/>
      <c r="N1618" s="34"/>
      <c r="O1618" s="34"/>
      <c r="P1618" s="34"/>
      <c r="W1618" s="196"/>
      <c r="X1618" s="111"/>
      <c r="Y1618"/>
      <c r="Z1618"/>
      <c r="AA1618"/>
      <c r="AB1618"/>
      <c r="AC1618" s="66"/>
    </row>
    <row r="1619" spans="2:29" s="35" customFormat="1">
      <c r="B1619" s="38"/>
      <c r="C1619" s="36"/>
      <c r="D1619" s="212"/>
      <c r="E1619" s="34"/>
      <c r="F1619" s="34"/>
      <c r="G1619" s="34"/>
      <c r="H1619" s="34"/>
      <c r="I1619" s="34"/>
      <c r="J1619" s="34"/>
      <c r="K1619" s="34"/>
      <c r="L1619" s="34"/>
      <c r="M1619" s="34"/>
      <c r="N1619" s="34"/>
      <c r="O1619" s="34"/>
      <c r="P1619" s="34"/>
      <c r="W1619" s="196"/>
      <c r="X1619" s="111"/>
      <c r="Y1619"/>
      <c r="Z1619"/>
      <c r="AA1619"/>
      <c r="AB1619"/>
      <c r="AC1619" s="66"/>
    </row>
    <row r="1620" spans="2:29" s="35" customFormat="1">
      <c r="B1620" s="38"/>
      <c r="C1620" s="36"/>
      <c r="D1620" s="212"/>
      <c r="E1620" s="34"/>
      <c r="F1620" s="34"/>
      <c r="G1620" s="34"/>
      <c r="H1620" s="34"/>
      <c r="I1620" s="34"/>
      <c r="J1620" s="34"/>
      <c r="K1620" s="34"/>
      <c r="L1620" s="34"/>
      <c r="M1620" s="34"/>
      <c r="N1620" s="34"/>
      <c r="O1620" s="34"/>
      <c r="P1620" s="34"/>
      <c r="W1620" s="196"/>
      <c r="X1620" s="111"/>
      <c r="Y1620"/>
      <c r="Z1620"/>
      <c r="AA1620"/>
      <c r="AB1620"/>
      <c r="AC1620" s="66"/>
    </row>
    <row r="1621" spans="2:29" s="35" customFormat="1">
      <c r="B1621" s="38"/>
      <c r="C1621" s="36"/>
      <c r="D1621" s="212"/>
      <c r="E1621" s="34"/>
      <c r="F1621" s="34"/>
      <c r="G1621" s="34"/>
      <c r="H1621" s="34"/>
      <c r="I1621" s="34"/>
      <c r="J1621" s="34"/>
      <c r="K1621" s="34"/>
      <c r="L1621" s="34"/>
      <c r="M1621" s="34"/>
      <c r="N1621" s="34"/>
      <c r="O1621" s="34"/>
      <c r="P1621" s="34"/>
      <c r="W1621" s="196"/>
      <c r="X1621" s="111"/>
      <c r="Y1621"/>
      <c r="Z1621"/>
      <c r="AA1621"/>
      <c r="AB1621"/>
      <c r="AC1621" s="66"/>
    </row>
    <row r="1622" spans="2:29" s="35" customFormat="1">
      <c r="B1622" s="38"/>
      <c r="C1622" s="36"/>
      <c r="D1622" s="212"/>
      <c r="E1622" s="34"/>
      <c r="F1622" s="34"/>
      <c r="G1622" s="34"/>
      <c r="H1622" s="34"/>
      <c r="I1622" s="34"/>
      <c r="J1622" s="34"/>
      <c r="K1622" s="34"/>
      <c r="L1622" s="34"/>
      <c r="M1622" s="34"/>
      <c r="N1622" s="34"/>
      <c r="O1622" s="34"/>
      <c r="P1622" s="34"/>
      <c r="W1622" s="196"/>
      <c r="X1622" s="111"/>
      <c r="Y1622"/>
      <c r="Z1622"/>
      <c r="AA1622"/>
      <c r="AB1622"/>
      <c r="AC1622" s="66"/>
    </row>
    <row r="1623" spans="2:29" s="35" customFormat="1">
      <c r="B1623" s="38"/>
      <c r="C1623" s="36"/>
      <c r="D1623" s="212"/>
      <c r="E1623" s="34"/>
      <c r="F1623" s="34"/>
      <c r="G1623" s="34"/>
      <c r="H1623" s="34"/>
      <c r="I1623" s="34"/>
      <c r="J1623" s="34"/>
      <c r="K1623" s="34"/>
      <c r="L1623" s="34"/>
      <c r="M1623" s="34"/>
      <c r="N1623" s="34"/>
      <c r="O1623" s="34"/>
      <c r="P1623" s="34"/>
      <c r="W1623" s="196"/>
      <c r="X1623" s="111"/>
      <c r="Y1623"/>
      <c r="Z1623"/>
      <c r="AA1623"/>
      <c r="AB1623"/>
      <c r="AC1623" s="66"/>
    </row>
    <row r="1624" spans="2:29" s="35" customFormat="1">
      <c r="B1624" s="38"/>
      <c r="C1624" s="36"/>
      <c r="D1624" s="212"/>
      <c r="E1624" s="34"/>
      <c r="F1624" s="34"/>
      <c r="G1624" s="34"/>
      <c r="H1624" s="34"/>
      <c r="I1624" s="34"/>
      <c r="J1624" s="34"/>
      <c r="K1624" s="34"/>
      <c r="L1624" s="34"/>
      <c r="M1624" s="34"/>
      <c r="N1624" s="34"/>
      <c r="O1624" s="34"/>
      <c r="P1624" s="34"/>
      <c r="W1624" s="196"/>
      <c r="X1624" s="111"/>
      <c r="Y1624"/>
      <c r="Z1624"/>
      <c r="AA1624"/>
      <c r="AB1624"/>
      <c r="AC1624" s="66"/>
    </row>
    <row r="1625" spans="2:29" s="35" customFormat="1">
      <c r="B1625" s="38"/>
      <c r="C1625" s="36"/>
      <c r="D1625" s="212"/>
      <c r="E1625" s="34"/>
      <c r="F1625" s="34"/>
      <c r="G1625" s="34"/>
      <c r="H1625" s="34"/>
      <c r="I1625" s="34"/>
      <c r="J1625" s="34"/>
      <c r="K1625" s="34"/>
      <c r="L1625" s="34"/>
      <c r="M1625" s="34"/>
      <c r="N1625" s="34"/>
      <c r="O1625" s="34"/>
      <c r="P1625" s="34"/>
      <c r="W1625" s="196"/>
      <c r="X1625" s="111"/>
      <c r="Y1625"/>
      <c r="Z1625"/>
      <c r="AA1625"/>
      <c r="AB1625"/>
      <c r="AC1625" s="66"/>
    </row>
    <row r="1626" spans="2:29" s="35" customFormat="1">
      <c r="B1626" s="38"/>
      <c r="C1626" s="36"/>
      <c r="D1626" s="212"/>
      <c r="E1626" s="34"/>
      <c r="F1626" s="34"/>
      <c r="G1626" s="34"/>
      <c r="H1626" s="34"/>
      <c r="I1626" s="34"/>
      <c r="J1626" s="34"/>
      <c r="K1626" s="34"/>
      <c r="L1626" s="34"/>
      <c r="M1626" s="34"/>
      <c r="N1626" s="34"/>
      <c r="O1626" s="34"/>
      <c r="P1626" s="34"/>
      <c r="W1626" s="196"/>
      <c r="X1626" s="111"/>
      <c r="Y1626"/>
      <c r="Z1626"/>
      <c r="AA1626"/>
      <c r="AB1626"/>
      <c r="AC1626" s="66"/>
    </row>
    <row r="1627" spans="2:29" s="35" customFormat="1">
      <c r="B1627" s="38"/>
      <c r="C1627" s="36"/>
      <c r="D1627" s="212"/>
      <c r="E1627" s="34"/>
      <c r="F1627" s="34"/>
      <c r="G1627" s="34"/>
      <c r="H1627" s="34"/>
      <c r="I1627" s="34"/>
      <c r="J1627" s="34"/>
      <c r="K1627" s="34"/>
      <c r="L1627" s="34"/>
      <c r="M1627" s="34"/>
      <c r="N1627" s="34"/>
      <c r="O1627" s="34"/>
      <c r="P1627" s="34"/>
      <c r="W1627" s="196"/>
      <c r="X1627" s="111"/>
      <c r="Y1627"/>
      <c r="Z1627"/>
      <c r="AA1627"/>
      <c r="AB1627"/>
      <c r="AC1627" s="66"/>
    </row>
    <row r="1628" spans="2:29" s="35" customFormat="1">
      <c r="B1628" s="38"/>
      <c r="C1628" s="36"/>
      <c r="D1628" s="212"/>
      <c r="E1628" s="34"/>
      <c r="F1628" s="34"/>
      <c r="G1628" s="34"/>
      <c r="H1628" s="34"/>
      <c r="I1628" s="34"/>
      <c r="J1628" s="34"/>
      <c r="K1628" s="34"/>
      <c r="L1628" s="34"/>
      <c r="M1628" s="34"/>
      <c r="N1628" s="34"/>
      <c r="O1628" s="34"/>
      <c r="P1628" s="34"/>
      <c r="W1628" s="196"/>
      <c r="X1628" s="111"/>
      <c r="Y1628"/>
      <c r="Z1628"/>
      <c r="AA1628"/>
      <c r="AB1628"/>
      <c r="AC1628" s="66"/>
    </row>
    <row r="1629" spans="2:29" s="35" customFormat="1">
      <c r="B1629" s="38"/>
      <c r="C1629" s="36"/>
      <c r="D1629" s="212"/>
      <c r="E1629" s="34"/>
      <c r="F1629" s="34"/>
      <c r="G1629" s="34"/>
      <c r="H1629" s="34"/>
      <c r="I1629" s="34"/>
      <c r="J1629" s="34"/>
      <c r="K1629" s="34"/>
      <c r="L1629" s="34"/>
      <c r="M1629" s="34"/>
      <c r="N1629" s="34"/>
      <c r="O1629" s="34"/>
      <c r="P1629" s="34"/>
      <c r="W1629" s="196"/>
      <c r="X1629" s="111"/>
      <c r="Y1629"/>
      <c r="Z1629"/>
      <c r="AA1629"/>
      <c r="AB1629"/>
      <c r="AC1629" s="66"/>
    </row>
    <row r="1630" spans="2:29" s="35" customFormat="1">
      <c r="B1630" s="38"/>
      <c r="C1630" s="36"/>
      <c r="D1630" s="212"/>
      <c r="E1630" s="34"/>
      <c r="F1630" s="34"/>
      <c r="G1630" s="34"/>
      <c r="H1630" s="34"/>
      <c r="I1630" s="34"/>
      <c r="J1630" s="34"/>
      <c r="K1630" s="34"/>
      <c r="L1630" s="34"/>
      <c r="M1630" s="34"/>
      <c r="N1630" s="34"/>
      <c r="O1630" s="34"/>
      <c r="P1630" s="34"/>
      <c r="W1630" s="196"/>
      <c r="X1630" s="111"/>
      <c r="Y1630"/>
      <c r="Z1630"/>
      <c r="AA1630"/>
      <c r="AB1630"/>
      <c r="AC1630" s="66"/>
    </row>
    <row r="1631" spans="2:29" s="35" customFormat="1">
      <c r="B1631" s="38"/>
      <c r="C1631" s="36"/>
      <c r="D1631" s="212"/>
      <c r="E1631" s="34"/>
      <c r="F1631" s="34"/>
      <c r="G1631" s="34"/>
      <c r="H1631" s="34"/>
      <c r="I1631" s="34"/>
      <c r="J1631" s="34"/>
      <c r="K1631" s="34"/>
      <c r="L1631" s="34"/>
      <c r="M1631" s="34"/>
      <c r="N1631" s="34"/>
      <c r="O1631" s="34"/>
      <c r="P1631" s="34"/>
      <c r="W1631" s="196"/>
      <c r="X1631" s="111"/>
      <c r="Y1631"/>
      <c r="Z1631"/>
      <c r="AA1631"/>
      <c r="AB1631"/>
      <c r="AC1631" s="66"/>
    </row>
    <row r="1632" spans="2:29" s="35" customFormat="1">
      <c r="B1632" s="38"/>
      <c r="C1632" s="36"/>
      <c r="D1632" s="212"/>
      <c r="E1632" s="34"/>
      <c r="F1632" s="34"/>
      <c r="G1632" s="34"/>
      <c r="H1632" s="34"/>
      <c r="I1632" s="34"/>
      <c r="J1632" s="34"/>
      <c r="K1632" s="34"/>
      <c r="L1632" s="34"/>
      <c r="M1632" s="34"/>
      <c r="N1632" s="34"/>
      <c r="O1632" s="34"/>
      <c r="P1632" s="34"/>
      <c r="W1632" s="196"/>
      <c r="X1632" s="111"/>
      <c r="Y1632"/>
      <c r="Z1632"/>
      <c r="AA1632"/>
      <c r="AB1632"/>
      <c r="AC1632" s="66"/>
    </row>
    <row r="1633" spans="2:29" s="35" customFormat="1">
      <c r="B1633" s="38"/>
      <c r="C1633" s="36"/>
      <c r="D1633" s="212"/>
      <c r="E1633" s="34"/>
      <c r="F1633" s="34"/>
      <c r="G1633" s="34"/>
      <c r="H1633" s="34"/>
      <c r="I1633" s="34"/>
      <c r="J1633" s="34"/>
      <c r="K1633" s="34"/>
      <c r="L1633" s="34"/>
      <c r="M1633" s="34"/>
      <c r="N1633" s="34"/>
      <c r="O1633" s="34"/>
      <c r="P1633" s="34"/>
      <c r="W1633" s="196"/>
      <c r="X1633" s="111"/>
      <c r="Y1633"/>
      <c r="Z1633"/>
      <c r="AA1633"/>
      <c r="AB1633"/>
      <c r="AC1633" s="66"/>
    </row>
    <row r="1634" spans="2:29" s="35" customFormat="1">
      <c r="B1634" s="38"/>
      <c r="C1634" s="36"/>
      <c r="D1634" s="212"/>
      <c r="E1634" s="34"/>
      <c r="F1634" s="34"/>
      <c r="G1634" s="34"/>
      <c r="H1634" s="34"/>
      <c r="I1634" s="34"/>
      <c r="J1634" s="34"/>
      <c r="K1634" s="34"/>
      <c r="L1634" s="34"/>
      <c r="M1634" s="34"/>
      <c r="N1634" s="34"/>
      <c r="O1634" s="34"/>
      <c r="P1634" s="34"/>
      <c r="W1634" s="196"/>
      <c r="X1634" s="111"/>
      <c r="Y1634"/>
      <c r="Z1634"/>
      <c r="AA1634"/>
      <c r="AB1634"/>
      <c r="AC1634" s="66"/>
    </row>
    <row r="1635" spans="2:29" s="35" customFormat="1">
      <c r="B1635" s="38"/>
      <c r="C1635" s="36"/>
      <c r="D1635" s="212"/>
      <c r="E1635" s="34"/>
      <c r="F1635" s="34"/>
      <c r="G1635" s="34"/>
      <c r="H1635" s="34"/>
      <c r="I1635" s="34"/>
      <c r="J1635" s="34"/>
      <c r="K1635" s="34"/>
      <c r="L1635" s="34"/>
      <c r="M1635" s="34"/>
      <c r="N1635" s="34"/>
      <c r="O1635" s="34"/>
      <c r="P1635" s="34"/>
      <c r="W1635" s="196"/>
      <c r="X1635" s="111"/>
      <c r="Y1635"/>
      <c r="Z1635"/>
      <c r="AA1635"/>
      <c r="AB1635"/>
      <c r="AC1635" s="66"/>
    </row>
    <row r="1636" spans="2:29" s="35" customFormat="1">
      <c r="B1636" s="38"/>
      <c r="C1636" s="36"/>
      <c r="D1636" s="212"/>
      <c r="E1636" s="34"/>
      <c r="F1636" s="34"/>
      <c r="G1636" s="34"/>
      <c r="H1636" s="34"/>
      <c r="I1636" s="34"/>
      <c r="J1636" s="34"/>
      <c r="K1636" s="34"/>
      <c r="L1636" s="34"/>
      <c r="M1636" s="34"/>
      <c r="N1636" s="34"/>
      <c r="O1636" s="34"/>
      <c r="P1636" s="34"/>
      <c r="W1636" s="196"/>
      <c r="X1636" s="111"/>
      <c r="Y1636"/>
      <c r="Z1636"/>
      <c r="AA1636"/>
      <c r="AB1636"/>
      <c r="AC1636" s="66"/>
    </row>
    <row r="1637" spans="2:29" s="35" customFormat="1">
      <c r="B1637" s="38"/>
      <c r="C1637" s="36"/>
      <c r="D1637" s="212"/>
      <c r="E1637" s="34"/>
      <c r="F1637" s="34"/>
      <c r="G1637" s="34"/>
      <c r="H1637" s="34"/>
      <c r="I1637" s="34"/>
      <c r="J1637" s="34"/>
      <c r="K1637" s="34"/>
      <c r="L1637" s="34"/>
      <c r="M1637" s="34"/>
      <c r="N1637" s="34"/>
      <c r="O1637" s="34"/>
      <c r="P1637" s="34"/>
      <c r="W1637" s="196"/>
      <c r="X1637" s="111"/>
      <c r="Y1637"/>
      <c r="Z1637"/>
      <c r="AA1637"/>
      <c r="AB1637"/>
      <c r="AC1637" s="66"/>
    </row>
    <row r="1638" spans="2:29" s="35" customFormat="1">
      <c r="B1638" s="38"/>
      <c r="C1638" s="36"/>
      <c r="D1638" s="212"/>
      <c r="E1638" s="34"/>
      <c r="F1638" s="34"/>
      <c r="G1638" s="34"/>
      <c r="H1638" s="34"/>
      <c r="I1638" s="34"/>
      <c r="J1638" s="34"/>
      <c r="K1638" s="34"/>
      <c r="L1638" s="34"/>
      <c r="M1638" s="34"/>
      <c r="N1638" s="34"/>
      <c r="O1638" s="34"/>
      <c r="P1638" s="34"/>
      <c r="W1638" s="196"/>
      <c r="X1638" s="111"/>
      <c r="Y1638"/>
      <c r="Z1638"/>
      <c r="AA1638"/>
      <c r="AB1638"/>
      <c r="AC1638" s="66"/>
    </row>
    <row r="1639" spans="2:29" s="35" customFormat="1">
      <c r="B1639" s="38"/>
      <c r="C1639" s="36"/>
      <c r="D1639" s="212"/>
      <c r="E1639" s="34"/>
      <c r="F1639" s="34"/>
      <c r="G1639" s="34"/>
      <c r="H1639" s="34"/>
      <c r="I1639" s="34"/>
      <c r="J1639" s="34"/>
      <c r="K1639" s="34"/>
      <c r="L1639" s="34"/>
      <c r="M1639" s="34"/>
      <c r="N1639" s="34"/>
      <c r="O1639" s="34"/>
      <c r="P1639" s="34"/>
      <c r="W1639" s="196"/>
      <c r="X1639" s="111"/>
      <c r="Y1639"/>
      <c r="Z1639"/>
      <c r="AA1639"/>
      <c r="AB1639"/>
      <c r="AC1639" s="66"/>
    </row>
    <row r="1640" spans="2:29" s="35" customFormat="1">
      <c r="B1640" s="38"/>
      <c r="C1640" s="36"/>
      <c r="D1640" s="212"/>
      <c r="E1640" s="34"/>
      <c r="F1640" s="34"/>
      <c r="G1640" s="34"/>
      <c r="H1640" s="34"/>
      <c r="I1640" s="34"/>
      <c r="J1640" s="34"/>
      <c r="K1640" s="34"/>
      <c r="L1640" s="34"/>
      <c r="M1640" s="34"/>
      <c r="N1640" s="34"/>
      <c r="O1640" s="34"/>
      <c r="P1640" s="34"/>
      <c r="W1640" s="196"/>
      <c r="X1640" s="111"/>
      <c r="Y1640"/>
      <c r="Z1640"/>
      <c r="AA1640"/>
      <c r="AB1640"/>
      <c r="AC1640" s="66"/>
    </row>
    <row r="1641" spans="2:29" s="35" customFormat="1">
      <c r="B1641" s="38"/>
      <c r="C1641" s="36"/>
      <c r="D1641" s="212"/>
      <c r="E1641" s="34"/>
      <c r="F1641" s="34"/>
      <c r="G1641" s="34"/>
      <c r="H1641" s="34"/>
      <c r="I1641" s="34"/>
      <c r="J1641" s="34"/>
      <c r="K1641" s="34"/>
      <c r="L1641" s="34"/>
      <c r="M1641" s="34"/>
      <c r="N1641" s="34"/>
      <c r="O1641" s="34"/>
      <c r="P1641" s="34"/>
      <c r="W1641" s="196"/>
      <c r="X1641" s="111"/>
      <c r="Y1641"/>
      <c r="Z1641"/>
      <c r="AA1641"/>
      <c r="AB1641"/>
      <c r="AC1641" s="66"/>
    </row>
    <row r="1642" spans="2:29" s="35" customFormat="1">
      <c r="B1642" s="38"/>
      <c r="C1642" s="36"/>
      <c r="D1642" s="212"/>
      <c r="E1642" s="34"/>
      <c r="F1642" s="34"/>
      <c r="G1642" s="34"/>
      <c r="H1642" s="34"/>
      <c r="I1642" s="34"/>
      <c r="J1642" s="34"/>
      <c r="K1642" s="34"/>
      <c r="L1642" s="34"/>
      <c r="M1642" s="34"/>
      <c r="N1642" s="34"/>
      <c r="O1642" s="34"/>
      <c r="P1642" s="34"/>
      <c r="W1642" s="196"/>
      <c r="X1642" s="111"/>
      <c r="Y1642"/>
      <c r="Z1642"/>
      <c r="AA1642"/>
      <c r="AB1642"/>
      <c r="AC1642" s="66"/>
    </row>
    <row r="1643" spans="2:29" s="35" customFormat="1">
      <c r="B1643" s="38"/>
      <c r="C1643" s="36"/>
      <c r="D1643" s="212"/>
      <c r="E1643" s="34"/>
      <c r="F1643" s="34"/>
      <c r="G1643" s="34"/>
      <c r="H1643" s="34"/>
      <c r="I1643" s="34"/>
      <c r="J1643" s="34"/>
      <c r="K1643" s="34"/>
      <c r="L1643" s="34"/>
      <c r="M1643" s="34"/>
      <c r="N1643" s="34"/>
      <c r="O1643" s="34"/>
      <c r="P1643" s="34"/>
      <c r="W1643" s="196"/>
      <c r="X1643" s="111"/>
      <c r="Y1643"/>
      <c r="Z1643"/>
      <c r="AA1643"/>
      <c r="AB1643"/>
      <c r="AC1643" s="66"/>
    </row>
    <row r="1644" spans="2:29" s="35" customFormat="1">
      <c r="B1644" s="38"/>
      <c r="C1644" s="36"/>
      <c r="D1644" s="212"/>
      <c r="E1644" s="34"/>
      <c r="F1644" s="34"/>
      <c r="G1644" s="34"/>
      <c r="H1644" s="34"/>
      <c r="I1644" s="34"/>
      <c r="J1644" s="34"/>
      <c r="K1644" s="34"/>
      <c r="L1644" s="34"/>
      <c r="M1644" s="34"/>
      <c r="N1644" s="34"/>
      <c r="O1644" s="34"/>
      <c r="P1644" s="34"/>
      <c r="W1644" s="196"/>
      <c r="X1644" s="111"/>
      <c r="Y1644"/>
      <c r="Z1644"/>
      <c r="AA1644"/>
      <c r="AB1644"/>
      <c r="AC1644" s="66"/>
    </row>
    <row r="1645" spans="2:29" s="35" customFormat="1">
      <c r="B1645" s="38"/>
      <c r="C1645" s="36"/>
      <c r="D1645" s="212"/>
      <c r="E1645" s="34"/>
      <c r="F1645" s="34"/>
      <c r="G1645" s="34"/>
      <c r="H1645" s="34"/>
      <c r="I1645" s="34"/>
      <c r="J1645" s="34"/>
      <c r="K1645" s="34"/>
      <c r="L1645" s="34"/>
      <c r="M1645" s="34"/>
      <c r="N1645" s="34"/>
      <c r="O1645" s="34"/>
      <c r="P1645" s="34"/>
      <c r="W1645" s="196"/>
      <c r="X1645" s="111"/>
      <c r="Y1645"/>
      <c r="Z1645"/>
      <c r="AA1645"/>
      <c r="AB1645"/>
      <c r="AC1645" s="66"/>
    </row>
    <row r="1646" spans="2:29" s="35" customFormat="1">
      <c r="B1646" s="38"/>
      <c r="C1646" s="36"/>
      <c r="D1646" s="212"/>
      <c r="E1646" s="34"/>
      <c r="F1646" s="34"/>
      <c r="G1646" s="34"/>
      <c r="H1646" s="34"/>
      <c r="I1646" s="34"/>
      <c r="J1646" s="34"/>
      <c r="K1646" s="34"/>
      <c r="L1646" s="34"/>
      <c r="M1646" s="34"/>
      <c r="N1646" s="34"/>
      <c r="O1646" s="34"/>
      <c r="P1646" s="34"/>
      <c r="W1646" s="196"/>
      <c r="X1646" s="111"/>
      <c r="Y1646"/>
      <c r="Z1646"/>
      <c r="AA1646"/>
      <c r="AB1646"/>
      <c r="AC1646" s="66"/>
    </row>
    <row r="1647" spans="2:29" s="35" customFormat="1">
      <c r="B1647" s="38"/>
      <c r="C1647" s="36"/>
      <c r="D1647" s="212"/>
      <c r="E1647" s="34"/>
      <c r="F1647" s="34"/>
      <c r="G1647" s="34"/>
      <c r="H1647" s="34"/>
      <c r="I1647" s="34"/>
      <c r="J1647" s="34"/>
      <c r="K1647" s="34"/>
      <c r="L1647" s="34"/>
      <c r="M1647" s="34"/>
      <c r="N1647" s="34"/>
      <c r="O1647" s="34"/>
      <c r="P1647" s="34"/>
      <c r="W1647" s="196"/>
      <c r="X1647" s="111"/>
      <c r="Y1647"/>
      <c r="Z1647"/>
      <c r="AA1647"/>
      <c r="AB1647"/>
      <c r="AC1647" s="66"/>
    </row>
    <row r="1648" spans="2:29" s="35" customFormat="1">
      <c r="B1648" s="38"/>
      <c r="C1648" s="36"/>
      <c r="D1648" s="212"/>
      <c r="E1648" s="34"/>
      <c r="F1648" s="34"/>
      <c r="G1648" s="34"/>
      <c r="H1648" s="34"/>
      <c r="I1648" s="34"/>
      <c r="J1648" s="34"/>
      <c r="K1648" s="34"/>
      <c r="L1648" s="34"/>
      <c r="M1648" s="34"/>
      <c r="N1648" s="34"/>
      <c r="O1648" s="34"/>
      <c r="P1648" s="34"/>
      <c r="W1648" s="196"/>
      <c r="X1648" s="111"/>
      <c r="Y1648"/>
      <c r="Z1648"/>
      <c r="AA1648"/>
      <c r="AB1648"/>
      <c r="AC1648" s="66"/>
    </row>
    <row r="1649" spans="2:29" s="35" customFormat="1">
      <c r="B1649" s="38"/>
      <c r="C1649" s="36"/>
      <c r="D1649" s="212"/>
      <c r="E1649" s="34"/>
      <c r="F1649" s="34"/>
      <c r="G1649" s="34"/>
      <c r="H1649" s="34"/>
      <c r="I1649" s="34"/>
      <c r="J1649" s="34"/>
      <c r="K1649" s="34"/>
      <c r="L1649" s="34"/>
      <c r="M1649" s="34"/>
      <c r="N1649" s="34"/>
      <c r="O1649" s="34"/>
      <c r="P1649" s="34"/>
      <c r="W1649" s="196"/>
      <c r="X1649" s="111"/>
      <c r="Y1649"/>
      <c r="Z1649"/>
      <c r="AA1649"/>
      <c r="AB1649"/>
      <c r="AC1649" s="66"/>
    </row>
    <row r="1650" spans="2:29" s="35" customFormat="1">
      <c r="B1650" s="38"/>
      <c r="C1650" s="36"/>
      <c r="D1650" s="212"/>
      <c r="E1650" s="34"/>
      <c r="F1650" s="34"/>
      <c r="G1650" s="34"/>
      <c r="H1650" s="34"/>
      <c r="I1650" s="34"/>
      <c r="J1650" s="34"/>
      <c r="K1650" s="34"/>
      <c r="L1650" s="34"/>
      <c r="M1650" s="34"/>
      <c r="N1650" s="34"/>
      <c r="O1650" s="34"/>
      <c r="P1650" s="34"/>
      <c r="W1650" s="196"/>
      <c r="X1650" s="111"/>
      <c r="Y1650"/>
      <c r="Z1650"/>
      <c r="AA1650"/>
      <c r="AB1650"/>
      <c r="AC1650" s="66"/>
    </row>
    <row r="1651" spans="2:29" s="35" customFormat="1">
      <c r="B1651" s="38"/>
      <c r="C1651" s="36"/>
      <c r="D1651" s="212"/>
      <c r="E1651" s="34"/>
      <c r="F1651" s="34"/>
      <c r="G1651" s="34"/>
      <c r="H1651" s="34"/>
      <c r="I1651" s="34"/>
      <c r="J1651" s="34"/>
      <c r="K1651" s="34"/>
      <c r="L1651" s="34"/>
      <c r="M1651" s="34"/>
      <c r="N1651" s="34"/>
      <c r="O1651" s="34"/>
      <c r="P1651" s="34"/>
      <c r="W1651" s="196"/>
      <c r="X1651" s="111"/>
      <c r="Y1651"/>
      <c r="Z1651"/>
      <c r="AA1651"/>
      <c r="AB1651"/>
      <c r="AC1651" s="66"/>
    </row>
    <row r="1652" spans="2:29" s="35" customFormat="1">
      <c r="B1652" s="38"/>
      <c r="C1652" s="36"/>
      <c r="D1652" s="212"/>
      <c r="E1652" s="34"/>
      <c r="F1652" s="34"/>
      <c r="G1652" s="34"/>
      <c r="H1652" s="34"/>
      <c r="I1652" s="34"/>
      <c r="J1652" s="34"/>
      <c r="K1652" s="34"/>
      <c r="L1652" s="34"/>
      <c r="M1652" s="34"/>
      <c r="N1652" s="34"/>
      <c r="O1652" s="34"/>
      <c r="P1652" s="34"/>
      <c r="W1652" s="196"/>
      <c r="X1652" s="111"/>
      <c r="Y1652"/>
      <c r="Z1652"/>
      <c r="AA1652"/>
      <c r="AB1652"/>
      <c r="AC1652" s="66"/>
    </row>
    <row r="1653" spans="2:29" s="35" customFormat="1">
      <c r="B1653" s="38"/>
      <c r="C1653" s="36"/>
      <c r="D1653" s="212"/>
      <c r="E1653" s="34"/>
      <c r="F1653" s="34"/>
      <c r="G1653" s="34"/>
      <c r="H1653" s="34"/>
      <c r="I1653" s="34"/>
      <c r="J1653" s="34"/>
      <c r="K1653" s="34"/>
      <c r="L1653" s="34"/>
      <c r="M1653" s="34"/>
      <c r="N1653" s="34"/>
      <c r="O1653" s="34"/>
      <c r="P1653" s="34"/>
      <c r="W1653" s="196"/>
      <c r="X1653" s="111"/>
      <c r="Y1653"/>
      <c r="Z1653"/>
      <c r="AA1653"/>
      <c r="AB1653"/>
      <c r="AC1653" s="66"/>
    </row>
    <row r="1654" spans="2:29" s="35" customFormat="1">
      <c r="B1654" s="38"/>
      <c r="C1654" s="36"/>
      <c r="D1654" s="212"/>
      <c r="E1654" s="34"/>
      <c r="F1654" s="34"/>
      <c r="G1654" s="34"/>
      <c r="H1654" s="34"/>
      <c r="I1654" s="34"/>
      <c r="J1654" s="34"/>
      <c r="K1654" s="34"/>
      <c r="L1654" s="34"/>
      <c r="M1654" s="34"/>
      <c r="N1654" s="34"/>
      <c r="O1654" s="34"/>
      <c r="P1654" s="34"/>
      <c r="W1654" s="196"/>
      <c r="X1654" s="111"/>
      <c r="Y1654"/>
      <c r="Z1654"/>
      <c r="AA1654"/>
      <c r="AB1654"/>
      <c r="AC1654" s="66"/>
    </row>
    <row r="1655" spans="2:29" s="35" customFormat="1">
      <c r="B1655" s="38"/>
      <c r="C1655" s="36"/>
      <c r="D1655" s="212"/>
      <c r="E1655" s="34"/>
      <c r="F1655" s="34"/>
      <c r="G1655" s="34"/>
      <c r="H1655" s="34"/>
      <c r="I1655" s="34"/>
      <c r="J1655" s="34"/>
      <c r="K1655" s="34"/>
      <c r="L1655" s="34"/>
      <c r="M1655" s="34"/>
      <c r="N1655" s="34"/>
      <c r="O1655" s="34"/>
      <c r="P1655" s="34"/>
      <c r="W1655" s="196"/>
      <c r="X1655" s="111"/>
      <c r="Y1655"/>
      <c r="Z1655"/>
      <c r="AA1655"/>
      <c r="AB1655"/>
      <c r="AC1655" s="66"/>
    </row>
    <row r="1656" spans="2:29" s="35" customFormat="1">
      <c r="B1656" s="38"/>
      <c r="C1656" s="36"/>
      <c r="D1656" s="212"/>
      <c r="E1656" s="34"/>
      <c r="F1656" s="34"/>
      <c r="G1656" s="34"/>
      <c r="H1656" s="34"/>
      <c r="I1656" s="34"/>
      <c r="J1656" s="34"/>
      <c r="K1656" s="34"/>
      <c r="L1656" s="34"/>
      <c r="M1656" s="34"/>
      <c r="N1656" s="34"/>
      <c r="O1656" s="34"/>
      <c r="P1656" s="34"/>
      <c r="W1656" s="196"/>
      <c r="X1656" s="111"/>
      <c r="Y1656"/>
      <c r="Z1656"/>
      <c r="AA1656"/>
      <c r="AB1656"/>
      <c r="AC1656" s="66"/>
    </row>
    <row r="1657" spans="2:29" s="35" customFormat="1">
      <c r="B1657" s="38"/>
      <c r="C1657" s="36"/>
      <c r="D1657" s="212"/>
      <c r="E1657" s="34"/>
      <c r="F1657" s="34"/>
      <c r="G1657" s="34"/>
      <c r="H1657" s="34"/>
      <c r="I1657" s="34"/>
      <c r="J1657" s="34"/>
      <c r="K1657" s="34"/>
      <c r="L1657" s="34"/>
      <c r="M1657" s="34"/>
      <c r="N1657" s="34"/>
      <c r="O1657" s="34"/>
      <c r="P1657" s="34"/>
      <c r="W1657" s="196"/>
      <c r="X1657" s="111"/>
      <c r="Y1657"/>
      <c r="Z1657"/>
      <c r="AA1657"/>
      <c r="AB1657"/>
      <c r="AC1657" s="66"/>
    </row>
    <row r="1658" spans="2:29" s="35" customFormat="1">
      <c r="B1658" s="38"/>
      <c r="C1658" s="36"/>
      <c r="D1658" s="212"/>
      <c r="E1658" s="34"/>
      <c r="F1658" s="34"/>
      <c r="G1658" s="34"/>
      <c r="H1658" s="34"/>
      <c r="I1658" s="34"/>
      <c r="J1658" s="34"/>
      <c r="K1658" s="34"/>
      <c r="L1658" s="34"/>
      <c r="M1658" s="34"/>
      <c r="N1658" s="34"/>
      <c r="O1658" s="34"/>
      <c r="P1658" s="34"/>
      <c r="W1658" s="196"/>
      <c r="X1658" s="111"/>
      <c r="Y1658"/>
      <c r="Z1658"/>
      <c r="AA1658"/>
      <c r="AB1658"/>
      <c r="AC1658" s="66"/>
    </row>
    <row r="1659" spans="2:29" s="35" customFormat="1">
      <c r="B1659" s="38"/>
      <c r="C1659" s="36"/>
      <c r="D1659" s="212"/>
      <c r="E1659" s="34"/>
      <c r="F1659" s="34"/>
      <c r="G1659" s="34"/>
      <c r="H1659" s="34"/>
      <c r="I1659" s="34"/>
      <c r="J1659" s="34"/>
      <c r="K1659" s="34"/>
      <c r="L1659" s="34"/>
      <c r="M1659" s="34"/>
      <c r="N1659" s="34"/>
      <c r="O1659" s="34"/>
      <c r="P1659" s="34"/>
      <c r="W1659" s="196"/>
      <c r="X1659" s="111"/>
      <c r="Y1659"/>
      <c r="Z1659"/>
      <c r="AA1659"/>
      <c r="AB1659"/>
      <c r="AC1659" s="66"/>
    </row>
    <row r="1660" spans="2:29" s="35" customFormat="1">
      <c r="B1660" s="38"/>
      <c r="C1660" s="36"/>
      <c r="D1660" s="212"/>
      <c r="E1660" s="34"/>
      <c r="F1660" s="34"/>
      <c r="G1660" s="34"/>
      <c r="H1660" s="34"/>
      <c r="I1660" s="34"/>
      <c r="J1660" s="34"/>
      <c r="K1660" s="34"/>
      <c r="L1660" s="34"/>
      <c r="M1660" s="34"/>
      <c r="N1660" s="34"/>
      <c r="O1660" s="34"/>
      <c r="P1660" s="34"/>
      <c r="W1660" s="196"/>
      <c r="X1660" s="111"/>
      <c r="Y1660"/>
      <c r="Z1660"/>
      <c r="AA1660"/>
      <c r="AB1660"/>
      <c r="AC1660" s="66"/>
    </row>
    <row r="1661" spans="2:29" s="35" customFormat="1">
      <c r="B1661" s="38"/>
      <c r="C1661" s="36"/>
      <c r="D1661" s="212"/>
      <c r="E1661" s="34"/>
      <c r="F1661" s="34"/>
      <c r="G1661" s="34"/>
      <c r="H1661" s="34"/>
      <c r="I1661" s="34"/>
      <c r="J1661" s="34"/>
      <c r="K1661" s="34"/>
      <c r="L1661" s="34"/>
      <c r="M1661" s="34"/>
      <c r="N1661" s="34"/>
      <c r="O1661" s="34"/>
      <c r="P1661" s="34"/>
      <c r="W1661" s="196"/>
      <c r="X1661" s="111"/>
      <c r="Y1661"/>
      <c r="Z1661"/>
      <c r="AA1661"/>
      <c r="AB1661"/>
      <c r="AC1661" s="66"/>
    </row>
    <row r="1662" spans="2:29" s="35" customFormat="1">
      <c r="B1662" s="38"/>
      <c r="C1662" s="36"/>
      <c r="D1662" s="212"/>
      <c r="E1662" s="34"/>
      <c r="F1662" s="34"/>
      <c r="G1662" s="34"/>
      <c r="H1662" s="34"/>
      <c r="I1662" s="34"/>
      <c r="J1662" s="34"/>
      <c r="K1662" s="34"/>
      <c r="L1662" s="34"/>
      <c r="M1662" s="34"/>
      <c r="N1662" s="34"/>
      <c r="O1662" s="34"/>
      <c r="P1662" s="34"/>
      <c r="W1662" s="196"/>
      <c r="X1662" s="111"/>
      <c r="Y1662"/>
      <c r="Z1662"/>
      <c r="AA1662"/>
      <c r="AB1662"/>
      <c r="AC1662" s="66"/>
    </row>
    <row r="1663" spans="2:29" s="35" customFormat="1">
      <c r="B1663" s="38"/>
      <c r="C1663" s="36"/>
      <c r="D1663" s="212"/>
      <c r="E1663" s="34"/>
      <c r="F1663" s="34"/>
      <c r="G1663" s="34"/>
      <c r="H1663" s="34"/>
      <c r="I1663" s="34"/>
      <c r="J1663" s="34"/>
      <c r="K1663" s="34"/>
      <c r="L1663" s="34"/>
      <c r="M1663" s="34"/>
      <c r="N1663" s="34"/>
      <c r="O1663" s="34"/>
      <c r="P1663" s="34"/>
      <c r="W1663" s="196"/>
      <c r="X1663" s="111"/>
      <c r="Y1663"/>
      <c r="Z1663"/>
      <c r="AA1663"/>
      <c r="AB1663"/>
      <c r="AC1663" s="66"/>
    </row>
    <row r="1664" spans="2:29" s="35" customFormat="1">
      <c r="B1664" s="38"/>
      <c r="C1664" s="36"/>
      <c r="D1664" s="212"/>
      <c r="E1664" s="34"/>
      <c r="F1664" s="34"/>
      <c r="G1664" s="34"/>
      <c r="H1664" s="34"/>
      <c r="I1664" s="34"/>
      <c r="J1664" s="34"/>
      <c r="K1664" s="34"/>
      <c r="L1664" s="34"/>
      <c r="M1664" s="34"/>
      <c r="N1664" s="34"/>
      <c r="O1664" s="34"/>
      <c r="P1664" s="34"/>
      <c r="W1664" s="196"/>
      <c r="X1664" s="111"/>
      <c r="Y1664"/>
      <c r="Z1664"/>
      <c r="AA1664"/>
      <c r="AB1664"/>
      <c r="AC1664" s="66"/>
    </row>
    <row r="1665" spans="2:29" s="35" customFormat="1">
      <c r="B1665" s="38"/>
      <c r="C1665" s="36"/>
      <c r="D1665" s="212"/>
      <c r="E1665" s="34"/>
      <c r="F1665" s="34"/>
      <c r="G1665" s="34"/>
      <c r="H1665" s="34"/>
      <c r="I1665" s="34"/>
      <c r="J1665" s="34"/>
      <c r="K1665" s="34"/>
      <c r="L1665" s="34"/>
      <c r="M1665" s="34"/>
      <c r="N1665" s="34"/>
      <c r="O1665" s="34"/>
      <c r="P1665" s="34"/>
      <c r="W1665" s="196"/>
      <c r="X1665" s="111"/>
      <c r="Y1665"/>
      <c r="Z1665"/>
      <c r="AA1665"/>
      <c r="AB1665"/>
      <c r="AC1665" s="66"/>
    </row>
    <row r="1666" spans="2:29" s="35" customFormat="1">
      <c r="B1666" s="38"/>
      <c r="C1666" s="36"/>
      <c r="D1666" s="212"/>
      <c r="E1666" s="34"/>
      <c r="F1666" s="34"/>
      <c r="G1666" s="34"/>
      <c r="H1666" s="34"/>
      <c r="I1666" s="34"/>
      <c r="J1666" s="34"/>
      <c r="K1666" s="34"/>
      <c r="L1666" s="34"/>
      <c r="M1666" s="34"/>
      <c r="N1666" s="34"/>
      <c r="O1666" s="34"/>
      <c r="P1666" s="34"/>
      <c r="W1666" s="196"/>
      <c r="X1666" s="111"/>
      <c r="Y1666"/>
      <c r="Z1666"/>
      <c r="AA1666"/>
      <c r="AB1666"/>
      <c r="AC1666" s="66"/>
    </row>
    <row r="1667" spans="2:29" s="35" customFormat="1">
      <c r="B1667" s="38"/>
      <c r="C1667" s="36"/>
      <c r="D1667" s="212"/>
      <c r="E1667" s="34"/>
      <c r="F1667" s="34"/>
      <c r="G1667" s="34"/>
      <c r="H1667" s="34"/>
      <c r="I1667" s="34"/>
      <c r="J1667" s="34"/>
      <c r="K1667" s="34"/>
      <c r="L1667" s="34"/>
      <c r="M1667" s="34"/>
      <c r="N1667" s="34"/>
      <c r="O1667" s="34"/>
      <c r="P1667" s="34"/>
      <c r="W1667" s="196"/>
      <c r="X1667" s="111"/>
      <c r="Y1667"/>
      <c r="Z1667"/>
      <c r="AA1667"/>
      <c r="AB1667"/>
      <c r="AC1667" s="66"/>
    </row>
    <row r="1668" spans="2:29" s="35" customFormat="1">
      <c r="B1668" s="38"/>
      <c r="C1668" s="36"/>
      <c r="D1668" s="212"/>
      <c r="E1668" s="34"/>
      <c r="F1668" s="34"/>
      <c r="G1668" s="34"/>
      <c r="H1668" s="34"/>
      <c r="I1668" s="34"/>
      <c r="J1668" s="34"/>
      <c r="K1668" s="34"/>
      <c r="L1668" s="34"/>
      <c r="M1668" s="34"/>
      <c r="N1668" s="34"/>
      <c r="O1668" s="34"/>
      <c r="P1668" s="34"/>
      <c r="W1668" s="196"/>
      <c r="X1668" s="111"/>
      <c r="Y1668"/>
      <c r="Z1668"/>
      <c r="AA1668"/>
      <c r="AB1668"/>
      <c r="AC1668" s="66"/>
    </row>
    <row r="1669" spans="2:29" s="35" customFormat="1">
      <c r="B1669" s="38"/>
      <c r="C1669" s="36"/>
      <c r="D1669" s="212"/>
      <c r="E1669" s="34"/>
      <c r="F1669" s="34"/>
      <c r="G1669" s="34"/>
      <c r="H1669" s="34"/>
      <c r="I1669" s="34"/>
      <c r="J1669" s="34"/>
      <c r="K1669" s="34"/>
      <c r="L1669" s="34"/>
      <c r="M1669" s="34"/>
      <c r="N1669" s="34"/>
      <c r="O1669" s="34"/>
      <c r="P1669" s="34"/>
      <c r="W1669" s="196"/>
      <c r="X1669" s="111"/>
      <c r="Y1669"/>
      <c r="Z1669"/>
      <c r="AA1669"/>
      <c r="AB1669"/>
      <c r="AC1669" s="66"/>
    </row>
    <row r="1670" spans="2:29" s="35" customFormat="1">
      <c r="B1670" s="38"/>
      <c r="C1670" s="36"/>
      <c r="D1670" s="212"/>
      <c r="E1670" s="34"/>
      <c r="F1670" s="34"/>
      <c r="G1670" s="34"/>
      <c r="H1670" s="34"/>
      <c r="I1670" s="34"/>
      <c r="J1670" s="34"/>
      <c r="K1670" s="34"/>
      <c r="L1670" s="34"/>
      <c r="M1670" s="34"/>
      <c r="N1670" s="34"/>
      <c r="O1670" s="34"/>
      <c r="P1670" s="34"/>
      <c r="W1670" s="196"/>
      <c r="X1670" s="111"/>
      <c r="Y1670"/>
      <c r="Z1670"/>
      <c r="AA1670"/>
      <c r="AB1670"/>
      <c r="AC1670" s="66"/>
    </row>
    <row r="1671" spans="2:29" s="35" customFormat="1">
      <c r="B1671" s="38"/>
      <c r="C1671" s="36"/>
      <c r="D1671" s="212"/>
      <c r="E1671" s="34"/>
      <c r="F1671" s="34"/>
      <c r="G1671" s="34"/>
      <c r="H1671" s="34"/>
      <c r="I1671" s="34"/>
      <c r="J1671" s="34"/>
      <c r="K1671" s="34"/>
      <c r="L1671" s="34"/>
      <c r="M1671" s="34"/>
      <c r="N1671" s="34"/>
      <c r="O1671" s="34"/>
      <c r="P1671" s="34"/>
      <c r="W1671" s="196"/>
      <c r="X1671" s="111"/>
      <c r="Y1671"/>
      <c r="Z1671"/>
      <c r="AA1671"/>
      <c r="AB1671"/>
      <c r="AC1671" s="66"/>
    </row>
    <row r="1672" spans="2:29" s="35" customFormat="1">
      <c r="B1672" s="38"/>
      <c r="C1672" s="36"/>
      <c r="D1672" s="212"/>
      <c r="E1672" s="34"/>
      <c r="F1672" s="34"/>
      <c r="G1672" s="34"/>
      <c r="H1672" s="34"/>
      <c r="I1672" s="34"/>
      <c r="J1672" s="34"/>
      <c r="K1672" s="34"/>
      <c r="L1672" s="34"/>
      <c r="M1672" s="34"/>
      <c r="N1672" s="34"/>
      <c r="O1672" s="34"/>
      <c r="P1672" s="34"/>
      <c r="W1672" s="196"/>
      <c r="X1672" s="111"/>
      <c r="Y1672"/>
      <c r="Z1672"/>
      <c r="AA1672"/>
      <c r="AB1672"/>
      <c r="AC1672" s="66"/>
    </row>
    <row r="1673" spans="2:29" s="35" customFormat="1">
      <c r="B1673" s="38"/>
      <c r="C1673" s="36"/>
      <c r="D1673" s="212"/>
      <c r="E1673" s="34"/>
      <c r="F1673" s="34"/>
      <c r="G1673" s="34"/>
      <c r="H1673" s="34"/>
      <c r="I1673" s="34"/>
      <c r="J1673" s="34"/>
      <c r="K1673" s="34"/>
      <c r="L1673" s="34"/>
      <c r="M1673" s="34"/>
      <c r="N1673" s="34"/>
      <c r="O1673" s="34"/>
      <c r="P1673" s="34"/>
      <c r="W1673" s="196"/>
      <c r="X1673" s="111"/>
      <c r="Y1673"/>
      <c r="Z1673"/>
      <c r="AA1673"/>
      <c r="AB1673"/>
      <c r="AC1673" s="66"/>
    </row>
    <row r="1674" spans="2:29" s="35" customFormat="1">
      <c r="B1674" s="38"/>
      <c r="C1674" s="36"/>
      <c r="D1674" s="212"/>
      <c r="E1674" s="34"/>
      <c r="F1674" s="34"/>
      <c r="G1674" s="34"/>
      <c r="H1674" s="34"/>
      <c r="I1674" s="34"/>
      <c r="J1674" s="34"/>
      <c r="K1674" s="34"/>
      <c r="L1674" s="34"/>
      <c r="M1674" s="34"/>
      <c r="N1674" s="34"/>
      <c r="O1674" s="34"/>
      <c r="P1674" s="34"/>
      <c r="W1674" s="196"/>
      <c r="X1674" s="111"/>
      <c r="Y1674"/>
      <c r="Z1674"/>
      <c r="AA1674"/>
      <c r="AB1674"/>
      <c r="AC1674" s="66"/>
    </row>
    <row r="1675" spans="2:29" s="35" customFormat="1">
      <c r="B1675" s="38"/>
      <c r="C1675" s="36"/>
      <c r="D1675" s="212"/>
      <c r="E1675" s="34"/>
      <c r="F1675" s="34"/>
      <c r="G1675" s="34"/>
      <c r="H1675" s="34"/>
      <c r="I1675" s="34"/>
      <c r="J1675" s="34"/>
      <c r="K1675" s="34"/>
      <c r="L1675" s="34"/>
      <c r="M1675" s="34"/>
      <c r="N1675" s="34"/>
      <c r="O1675" s="34"/>
      <c r="P1675" s="34"/>
      <c r="W1675" s="196"/>
      <c r="X1675" s="111"/>
      <c r="Y1675"/>
      <c r="Z1675"/>
      <c r="AA1675"/>
      <c r="AB1675"/>
      <c r="AC1675" s="66"/>
    </row>
    <row r="1676" spans="2:29" s="35" customFormat="1">
      <c r="B1676" s="38"/>
      <c r="C1676" s="36"/>
      <c r="D1676" s="212"/>
      <c r="E1676" s="34"/>
      <c r="F1676" s="34"/>
      <c r="G1676" s="34"/>
      <c r="H1676" s="34"/>
      <c r="I1676" s="34"/>
      <c r="J1676" s="34"/>
      <c r="K1676" s="34"/>
      <c r="L1676" s="34"/>
      <c r="M1676" s="34"/>
      <c r="N1676" s="34"/>
      <c r="O1676" s="34"/>
      <c r="P1676" s="34"/>
      <c r="W1676" s="196"/>
      <c r="X1676" s="111"/>
      <c r="Y1676"/>
      <c r="Z1676"/>
      <c r="AA1676"/>
      <c r="AB1676"/>
      <c r="AC1676" s="66"/>
    </row>
    <row r="1677" spans="2:29" s="35" customFormat="1">
      <c r="B1677" s="38"/>
      <c r="C1677" s="36"/>
      <c r="D1677" s="212"/>
      <c r="E1677" s="34"/>
      <c r="F1677" s="34"/>
      <c r="G1677" s="34"/>
      <c r="H1677" s="34"/>
      <c r="I1677" s="34"/>
      <c r="J1677" s="34"/>
      <c r="K1677" s="34"/>
      <c r="L1677" s="34"/>
      <c r="M1677" s="34"/>
      <c r="N1677" s="34"/>
      <c r="O1677" s="34"/>
      <c r="P1677" s="34"/>
      <c r="W1677" s="196"/>
      <c r="X1677" s="111"/>
      <c r="Y1677"/>
      <c r="Z1677"/>
      <c r="AA1677"/>
      <c r="AB1677"/>
      <c r="AC1677" s="66"/>
    </row>
    <row r="1678" spans="2:29" s="35" customFormat="1">
      <c r="B1678" s="38"/>
      <c r="C1678" s="36"/>
      <c r="D1678" s="212"/>
      <c r="E1678" s="34"/>
      <c r="F1678" s="34"/>
      <c r="G1678" s="34"/>
      <c r="H1678" s="34"/>
      <c r="I1678" s="34"/>
      <c r="J1678" s="34"/>
      <c r="K1678" s="34"/>
      <c r="L1678" s="34"/>
      <c r="M1678" s="34"/>
      <c r="N1678" s="34"/>
      <c r="O1678" s="34"/>
      <c r="P1678" s="34"/>
      <c r="W1678" s="196"/>
      <c r="X1678" s="111"/>
      <c r="Y1678"/>
      <c r="Z1678"/>
      <c r="AA1678"/>
      <c r="AB1678"/>
      <c r="AC1678" s="66"/>
    </row>
    <row r="1679" spans="2:29" s="35" customFormat="1">
      <c r="B1679" s="38"/>
      <c r="C1679" s="36"/>
      <c r="D1679" s="212"/>
      <c r="E1679" s="34"/>
      <c r="F1679" s="34"/>
      <c r="G1679" s="34"/>
      <c r="H1679" s="34"/>
      <c r="I1679" s="34"/>
      <c r="J1679" s="34"/>
      <c r="K1679" s="34"/>
      <c r="L1679" s="34"/>
      <c r="M1679" s="34"/>
      <c r="N1679" s="34"/>
      <c r="O1679" s="34"/>
      <c r="P1679" s="34"/>
      <c r="W1679" s="196"/>
      <c r="X1679" s="111"/>
      <c r="Y1679"/>
      <c r="Z1679"/>
      <c r="AA1679"/>
      <c r="AB1679"/>
      <c r="AC1679" s="66"/>
    </row>
    <row r="1680" spans="2:29" s="35" customFormat="1">
      <c r="B1680" s="38"/>
      <c r="C1680" s="36"/>
      <c r="D1680" s="212"/>
      <c r="E1680" s="34"/>
      <c r="F1680" s="34"/>
      <c r="G1680" s="34"/>
      <c r="H1680" s="34"/>
      <c r="I1680" s="34"/>
      <c r="J1680" s="34"/>
      <c r="K1680" s="34"/>
      <c r="L1680" s="34"/>
      <c r="M1680" s="34"/>
      <c r="N1680" s="34"/>
      <c r="O1680" s="34"/>
      <c r="P1680" s="34"/>
      <c r="W1680" s="196"/>
      <c r="X1680" s="111"/>
      <c r="Y1680"/>
      <c r="Z1680"/>
      <c r="AA1680"/>
      <c r="AB1680"/>
      <c r="AC1680" s="66"/>
    </row>
    <row r="1681" spans="2:29" s="35" customFormat="1">
      <c r="B1681" s="38"/>
      <c r="C1681" s="36"/>
      <c r="D1681" s="212"/>
      <c r="E1681" s="34"/>
      <c r="F1681" s="34"/>
      <c r="G1681" s="34"/>
      <c r="H1681" s="34"/>
      <c r="I1681" s="34"/>
      <c r="J1681" s="34"/>
      <c r="K1681" s="34"/>
      <c r="L1681" s="34"/>
      <c r="M1681" s="34"/>
      <c r="N1681" s="34"/>
      <c r="O1681" s="34"/>
      <c r="P1681" s="34"/>
      <c r="W1681" s="196"/>
      <c r="X1681" s="111"/>
      <c r="Y1681"/>
      <c r="Z1681"/>
      <c r="AA1681"/>
      <c r="AB1681"/>
      <c r="AC1681" s="66"/>
    </row>
    <row r="1682" spans="2:29" s="35" customFormat="1">
      <c r="B1682" s="38"/>
      <c r="C1682" s="36"/>
      <c r="D1682" s="212"/>
      <c r="E1682" s="34"/>
      <c r="F1682" s="34"/>
      <c r="G1682" s="34"/>
      <c r="H1682" s="34"/>
      <c r="I1682" s="34"/>
      <c r="J1682" s="34"/>
      <c r="K1682" s="34"/>
      <c r="L1682" s="34"/>
      <c r="M1682" s="34"/>
      <c r="N1682" s="34"/>
      <c r="O1682" s="34"/>
      <c r="P1682" s="34"/>
      <c r="W1682" s="196"/>
      <c r="X1682" s="111"/>
      <c r="Y1682"/>
      <c r="Z1682"/>
      <c r="AA1682"/>
      <c r="AB1682"/>
      <c r="AC1682" s="66"/>
    </row>
    <row r="1683" spans="2:29" s="35" customFormat="1">
      <c r="B1683" s="38"/>
      <c r="C1683" s="36"/>
      <c r="D1683" s="212"/>
      <c r="E1683" s="34"/>
      <c r="F1683" s="34"/>
      <c r="G1683" s="34"/>
      <c r="H1683" s="34"/>
      <c r="I1683" s="34"/>
      <c r="J1683" s="34"/>
      <c r="K1683" s="34"/>
      <c r="L1683" s="34"/>
      <c r="M1683" s="34"/>
      <c r="N1683" s="34"/>
      <c r="O1683" s="34"/>
      <c r="P1683" s="34"/>
      <c r="W1683" s="196"/>
      <c r="X1683" s="111"/>
      <c r="Y1683"/>
      <c r="Z1683"/>
      <c r="AA1683"/>
      <c r="AB1683"/>
      <c r="AC1683" s="66"/>
    </row>
    <row r="1684" spans="2:29" s="35" customFormat="1">
      <c r="B1684" s="38"/>
      <c r="C1684" s="36"/>
      <c r="D1684" s="212"/>
      <c r="E1684" s="34"/>
      <c r="F1684" s="34"/>
      <c r="G1684" s="34"/>
      <c r="H1684" s="34"/>
      <c r="I1684" s="34"/>
      <c r="J1684" s="34"/>
      <c r="K1684" s="34"/>
      <c r="L1684" s="34"/>
      <c r="M1684" s="34"/>
      <c r="N1684" s="34"/>
      <c r="O1684" s="34"/>
      <c r="P1684" s="34"/>
      <c r="W1684" s="196"/>
      <c r="X1684" s="111"/>
      <c r="Y1684"/>
      <c r="Z1684"/>
      <c r="AA1684"/>
      <c r="AB1684"/>
      <c r="AC1684" s="66"/>
    </row>
    <row r="1685" spans="2:29" s="35" customFormat="1">
      <c r="B1685" s="38"/>
      <c r="C1685" s="36"/>
      <c r="D1685" s="212"/>
      <c r="E1685" s="34"/>
      <c r="F1685" s="34"/>
      <c r="G1685" s="34"/>
      <c r="H1685" s="34"/>
      <c r="I1685" s="34"/>
      <c r="J1685" s="34"/>
      <c r="K1685" s="34"/>
      <c r="L1685" s="34"/>
      <c r="M1685" s="34"/>
      <c r="N1685" s="34"/>
      <c r="O1685" s="34"/>
      <c r="P1685" s="34"/>
      <c r="W1685" s="196"/>
      <c r="X1685" s="111"/>
      <c r="Y1685"/>
      <c r="Z1685"/>
      <c r="AA1685"/>
      <c r="AB1685"/>
      <c r="AC1685" s="66"/>
    </row>
    <row r="1686" spans="2:29" s="35" customFormat="1">
      <c r="B1686" s="38"/>
      <c r="C1686" s="36"/>
      <c r="D1686" s="212"/>
      <c r="E1686" s="34"/>
      <c r="F1686" s="34"/>
      <c r="G1686" s="34"/>
      <c r="H1686" s="34"/>
      <c r="I1686" s="34"/>
      <c r="J1686" s="34"/>
      <c r="K1686" s="34"/>
      <c r="L1686" s="34"/>
      <c r="M1686" s="34"/>
      <c r="N1686" s="34"/>
      <c r="O1686" s="34"/>
      <c r="P1686" s="34"/>
      <c r="W1686" s="196"/>
      <c r="X1686" s="111"/>
      <c r="Y1686"/>
      <c r="Z1686"/>
      <c r="AA1686"/>
      <c r="AB1686"/>
      <c r="AC1686" s="66"/>
    </row>
    <row r="1687" spans="2:29" s="35" customFormat="1">
      <c r="B1687" s="38"/>
      <c r="C1687" s="36"/>
      <c r="D1687" s="212"/>
      <c r="E1687" s="34"/>
      <c r="F1687" s="34"/>
      <c r="G1687" s="34"/>
      <c r="H1687" s="34"/>
      <c r="I1687" s="34"/>
      <c r="J1687" s="34"/>
      <c r="K1687" s="34"/>
      <c r="L1687" s="34"/>
      <c r="M1687" s="34"/>
      <c r="N1687" s="34"/>
      <c r="O1687" s="34"/>
      <c r="P1687" s="34"/>
      <c r="W1687" s="196"/>
      <c r="X1687" s="111"/>
      <c r="Y1687"/>
      <c r="Z1687"/>
      <c r="AA1687"/>
      <c r="AB1687"/>
      <c r="AC1687" s="66"/>
    </row>
    <row r="1688" spans="2:29" s="35" customFormat="1">
      <c r="B1688" s="38"/>
      <c r="C1688" s="36"/>
      <c r="D1688" s="212"/>
      <c r="E1688" s="34"/>
      <c r="F1688" s="34"/>
      <c r="G1688" s="34"/>
      <c r="H1688" s="34"/>
      <c r="I1688" s="34"/>
      <c r="J1688" s="34"/>
      <c r="K1688" s="34"/>
      <c r="L1688" s="34"/>
      <c r="M1688" s="34"/>
      <c r="N1688" s="34"/>
      <c r="O1688" s="34"/>
      <c r="P1688" s="34"/>
      <c r="W1688" s="196"/>
      <c r="X1688" s="111"/>
      <c r="Y1688"/>
      <c r="Z1688"/>
      <c r="AA1688"/>
      <c r="AB1688"/>
      <c r="AC1688" s="66"/>
    </row>
    <row r="1689" spans="2:29" s="35" customFormat="1">
      <c r="B1689" s="38"/>
      <c r="C1689" s="36"/>
      <c r="D1689" s="212"/>
      <c r="E1689" s="34"/>
      <c r="F1689" s="34"/>
      <c r="G1689" s="34"/>
      <c r="H1689" s="34"/>
      <c r="I1689" s="34"/>
      <c r="J1689" s="34"/>
      <c r="K1689" s="34"/>
      <c r="L1689" s="34"/>
      <c r="M1689" s="34"/>
      <c r="N1689" s="34"/>
      <c r="O1689" s="34"/>
      <c r="P1689" s="34"/>
      <c r="W1689" s="196"/>
      <c r="X1689" s="111"/>
      <c r="Y1689"/>
      <c r="Z1689"/>
      <c r="AA1689"/>
      <c r="AB1689"/>
      <c r="AC1689" s="66"/>
    </row>
    <row r="1690" spans="2:29" s="35" customFormat="1">
      <c r="B1690" s="38"/>
      <c r="C1690" s="36"/>
      <c r="D1690" s="212"/>
      <c r="E1690" s="34"/>
      <c r="F1690" s="34"/>
      <c r="G1690" s="34"/>
      <c r="H1690" s="34"/>
      <c r="I1690" s="34"/>
      <c r="J1690" s="34"/>
      <c r="K1690" s="34"/>
      <c r="L1690" s="34"/>
      <c r="M1690" s="34"/>
      <c r="N1690" s="34"/>
      <c r="O1690" s="34"/>
      <c r="P1690" s="34"/>
      <c r="W1690" s="196"/>
      <c r="X1690" s="111"/>
      <c r="Y1690"/>
      <c r="Z1690"/>
      <c r="AA1690"/>
      <c r="AB1690"/>
      <c r="AC1690" s="66"/>
    </row>
    <row r="1691" spans="2:29" s="35" customFormat="1">
      <c r="B1691" s="38"/>
      <c r="C1691" s="36"/>
      <c r="D1691" s="212"/>
      <c r="E1691" s="34"/>
      <c r="F1691" s="34"/>
      <c r="G1691" s="34"/>
      <c r="H1691" s="34"/>
      <c r="I1691" s="34"/>
      <c r="J1691" s="34"/>
      <c r="K1691" s="34"/>
      <c r="L1691" s="34"/>
      <c r="M1691" s="34"/>
      <c r="N1691" s="34"/>
      <c r="O1691" s="34"/>
      <c r="P1691" s="34"/>
      <c r="W1691" s="196"/>
      <c r="X1691" s="111"/>
      <c r="Y1691"/>
      <c r="Z1691"/>
      <c r="AA1691"/>
      <c r="AB1691"/>
      <c r="AC1691" s="66"/>
    </row>
    <row r="1692" spans="2:29" s="35" customFormat="1">
      <c r="B1692" s="38"/>
      <c r="C1692" s="36"/>
      <c r="D1692" s="212"/>
      <c r="E1692" s="34"/>
      <c r="F1692" s="34"/>
      <c r="G1692" s="34"/>
      <c r="H1692" s="34"/>
      <c r="I1692" s="34"/>
      <c r="J1692" s="34"/>
      <c r="K1692" s="34"/>
      <c r="L1692" s="34"/>
      <c r="M1692" s="34"/>
      <c r="N1692" s="34"/>
      <c r="O1692" s="34"/>
      <c r="P1692" s="34"/>
      <c r="W1692" s="196"/>
      <c r="X1692" s="111"/>
      <c r="Y1692"/>
      <c r="Z1692"/>
      <c r="AA1692"/>
      <c r="AB1692"/>
      <c r="AC1692" s="66"/>
    </row>
    <row r="1693" spans="2:29" s="35" customFormat="1">
      <c r="B1693" s="38"/>
      <c r="C1693" s="36"/>
      <c r="D1693" s="212"/>
      <c r="E1693" s="34"/>
      <c r="F1693" s="34"/>
      <c r="G1693" s="34"/>
      <c r="H1693" s="34"/>
      <c r="I1693" s="34"/>
      <c r="J1693" s="34"/>
      <c r="K1693" s="34"/>
      <c r="L1693" s="34"/>
      <c r="M1693" s="34"/>
      <c r="N1693" s="34"/>
      <c r="O1693" s="34"/>
      <c r="P1693" s="34"/>
      <c r="W1693" s="196"/>
      <c r="X1693" s="111"/>
      <c r="Y1693"/>
      <c r="Z1693"/>
      <c r="AA1693"/>
      <c r="AB1693"/>
      <c r="AC1693" s="66"/>
    </row>
    <row r="1694" spans="2:29" s="35" customFormat="1">
      <c r="B1694" s="38"/>
      <c r="C1694" s="36"/>
      <c r="D1694" s="212"/>
      <c r="E1694" s="34"/>
      <c r="F1694" s="34"/>
      <c r="G1694" s="34"/>
      <c r="H1694" s="34"/>
      <c r="I1694" s="34"/>
      <c r="J1694" s="34"/>
      <c r="K1694" s="34"/>
      <c r="L1694" s="34"/>
      <c r="M1694" s="34"/>
      <c r="N1694" s="34"/>
      <c r="O1694" s="34"/>
      <c r="P1694" s="34"/>
      <c r="W1694" s="196"/>
      <c r="X1694" s="111"/>
      <c r="Y1694"/>
      <c r="Z1694"/>
      <c r="AA1694"/>
      <c r="AB1694"/>
      <c r="AC1694" s="66"/>
    </row>
    <row r="1695" spans="2:29" s="35" customFormat="1">
      <c r="B1695" s="38"/>
      <c r="C1695" s="36"/>
      <c r="D1695" s="212"/>
      <c r="E1695" s="34"/>
      <c r="F1695" s="34"/>
      <c r="G1695" s="34"/>
      <c r="H1695" s="34"/>
      <c r="I1695" s="34"/>
      <c r="J1695" s="34"/>
      <c r="K1695" s="34"/>
      <c r="L1695" s="34"/>
      <c r="M1695" s="34"/>
      <c r="N1695" s="34"/>
      <c r="O1695" s="34"/>
      <c r="P1695" s="34"/>
      <c r="W1695" s="196"/>
      <c r="X1695" s="111"/>
      <c r="Y1695"/>
      <c r="Z1695"/>
      <c r="AA1695"/>
      <c r="AB1695"/>
      <c r="AC1695" s="66"/>
    </row>
    <row r="1696" spans="2:29" s="35" customFormat="1">
      <c r="B1696" s="38"/>
      <c r="C1696" s="36"/>
      <c r="D1696" s="212"/>
      <c r="E1696" s="34"/>
      <c r="F1696" s="34"/>
      <c r="G1696" s="34"/>
      <c r="H1696" s="34"/>
      <c r="I1696" s="34"/>
      <c r="J1696" s="34"/>
      <c r="K1696" s="34"/>
      <c r="L1696" s="34"/>
      <c r="M1696" s="34"/>
      <c r="N1696" s="34"/>
      <c r="O1696" s="34"/>
      <c r="P1696" s="34"/>
      <c r="W1696" s="196"/>
      <c r="X1696" s="111"/>
      <c r="Y1696"/>
      <c r="Z1696"/>
      <c r="AA1696"/>
      <c r="AB1696"/>
      <c r="AC1696" s="66"/>
    </row>
    <row r="1697" spans="2:29" s="35" customFormat="1">
      <c r="B1697" s="38"/>
      <c r="C1697" s="36"/>
      <c r="D1697" s="212"/>
      <c r="E1697" s="34"/>
      <c r="F1697" s="34"/>
      <c r="G1697" s="34"/>
      <c r="H1697" s="34"/>
      <c r="I1697" s="34"/>
      <c r="J1697" s="34"/>
      <c r="K1697" s="34"/>
      <c r="L1697" s="34"/>
      <c r="M1697" s="34"/>
      <c r="N1697" s="34"/>
      <c r="O1697" s="34"/>
      <c r="P1697" s="34"/>
      <c r="W1697" s="196"/>
      <c r="X1697" s="111"/>
      <c r="Y1697"/>
      <c r="Z1697"/>
      <c r="AA1697"/>
      <c r="AB1697"/>
      <c r="AC1697" s="66"/>
    </row>
    <row r="1698" spans="2:29" s="35" customFormat="1">
      <c r="B1698" s="38"/>
      <c r="C1698" s="36"/>
      <c r="D1698" s="212"/>
      <c r="E1698" s="34"/>
      <c r="F1698" s="34"/>
      <c r="G1698" s="34"/>
      <c r="H1698" s="34"/>
      <c r="I1698" s="34"/>
      <c r="J1698" s="34"/>
      <c r="K1698" s="34"/>
      <c r="L1698" s="34"/>
      <c r="M1698" s="34"/>
      <c r="N1698" s="34"/>
      <c r="O1698" s="34"/>
      <c r="P1698" s="34"/>
      <c r="W1698" s="196"/>
      <c r="X1698" s="111"/>
      <c r="Y1698"/>
      <c r="Z1698"/>
      <c r="AA1698"/>
      <c r="AB1698"/>
      <c r="AC1698" s="66"/>
    </row>
    <row r="1699" spans="2:29" s="35" customFormat="1">
      <c r="B1699" s="38"/>
      <c r="C1699" s="36"/>
      <c r="D1699" s="212"/>
      <c r="E1699" s="34"/>
      <c r="F1699" s="34"/>
      <c r="G1699" s="34"/>
      <c r="H1699" s="34"/>
      <c r="I1699" s="34"/>
      <c r="J1699" s="34"/>
      <c r="K1699" s="34"/>
      <c r="L1699" s="34"/>
      <c r="M1699" s="34"/>
      <c r="N1699" s="34"/>
      <c r="O1699" s="34"/>
      <c r="P1699" s="34"/>
      <c r="W1699" s="196"/>
      <c r="X1699" s="111"/>
      <c r="Y1699"/>
      <c r="Z1699"/>
      <c r="AA1699"/>
      <c r="AB1699"/>
      <c r="AC1699" s="66"/>
    </row>
    <row r="1700" spans="2:29" s="35" customFormat="1">
      <c r="B1700" s="38"/>
      <c r="C1700" s="36"/>
      <c r="D1700" s="212"/>
      <c r="E1700" s="34"/>
      <c r="F1700" s="34"/>
      <c r="G1700" s="34"/>
      <c r="H1700" s="34"/>
      <c r="I1700" s="34"/>
      <c r="J1700" s="34"/>
      <c r="K1700" s="34"/>
      <c r="L1700" s="34"/>
      <c r="M1700" s="34"/>
      <c r="N1700" s="34"/>
      <c r="O1700" s="34"/>
      <c r="P1700" s="34"/>
      <c r="W1700" s="196"/>
      <c r="X1700" s="111"/>
      <c r="Y1700"/>
      <c r="Z1700"/>
      <c r="AA1700"/>
      <c r="AB1700"/>
      <c r="AC1700" s="66"/>
    </row>
    <row r="1701" spans="2:29" s="35" customFormat="1">
      <c r="B1701" s="38"/>
      <c r="C1701" s="36"/>
      <c r="D1701" s="212"/>
      <c r="E1701" s="34"/>
      <c r="F1701" s="34"/>
      <c r="G1701" s="34"/>
      <c r="H1701" s="34"/>
      <c r="I1701" s="34"/>
      <c r="J1701" s="34"/>
      <c r="K1701" s="34"/>
      <c r="L1701" s="34"/>
      <c r="M1701" s="34"/>
      <c r="N1701" s="34"/>
      <c r="O1701" s="34"/>
      <c r="P1701" s="34"/>
      <c r="W1701" s="196"/>
      <c r="X1701" s="111"/>
      <c r="Y1701"/>
      <c r="Z1701"/>
      <c r="AA1701"/>
      <c r="AB1701"/>
      <c r="AC1701" s="66"/>
    </row>
    <row r="1702" spans="2:29" s="35" customFormat="1">
      <c r="B1702" s="38"/>
      <c r="C1702" s="36"/>
      <c r="D1702" s="212"/>
      <c r="E1702" s="34"/>
      <c r="F1702" s="34"/>
      <c r="G1702" s="34"/>
      <c r="H1702" s="34"/>
      <c r="I1702" s="34"/>
      <c r="J1702" s="34"/>
      <c r="K1702" s="34"/>
      <c r="L1702" s="34"/>
      <c r="M1702" s="34"/>
      <c r="N1702" s="34"/>
      <c r="O1702" s="34"/>
      <c r="P1702" s="34"/>
      <c r="W1702" s="196"/>
      <c r="X1702" s="111"/>
      <c r="Y1702"/>
      <c r="Z1702"/>
      <c r="AA1702"/>
      <c r="AB1702"/>
      <c r="AC1702" s="66"/>
    </row>
    <row r="1703" spans="2:29" s="35" customFormat="1">
      <c r="B1703" s="38"/>
      <c r="C1703" s="36"/>
      <c r="D1703" s="212"/>
      <c r="E1703" s="34"/>
      <c r="F1703" s="34"/>
      <c r="G1703" s="34"/>
      <c r="H1703" s="34"/>
      <c r="I1703" s="34"/>
      <c r="J1703" s="34"/>
      <c r="K1703" s="34"/>
      <c r="L1703" s="34"/>
      <c r="M1703" s="34"/>
      <c r="N1703" s="34"/>
      <c r="O1703" s="34"/>
      <c r="P1703" s="34"/>
      <c r="W1703" s="196"/>
      <c r="X1703" s="111"/>
      <c r="Y1703"/>
      <c r="Z1703"/>
      <c r="AA1703"/>
      <c r="AB1703"/>
      <c r="AC1703" s="66"/>
    </row>
    <row r="1704" spans="2:29" s="35" customFormat="1">
      <c r="B1704" s="38"/>
      <c r="C1704" s="36"/>
      <c r="D1704" s="212"/>
      <c r="E1704" s="34"/>
      <c r="F1704" s="34"/>
      <c r="G1704" s="34"/>
      <c r="H1704" s="34"/>
      <c r="I1704" s="34"/>
      <c r="J1704" s="34"/>
      <c r="K1704" s="34"/>
      <c r="L1704" s="34"/>
      <c r="M1704" s="34"/>
      <c r="N1704" s="34"/>
      <c r="O1704" s="34"/>
      <c r="P1704" s="34"/>
      <c r="W1704" s="196"/>
      <c r="X1704" s="111"/>
      <c r="Y1704"/>
      <c r="Z1704"/>
      <c r="AA1704"/>
      <c r="AB1704"/>
      <c r="AC1704" s="66"/>
    </row>
    <row r="1705" spans="2:29" s="35" customFormat="1">
      <c r="B1705" s="38"/>
      <c r="C1705" s="36"/>
      <c r="D1705" s="212"/>
      <c r="E1705" s="34"/>
      <c r="F1705" s="34"/>
      <c r="G1705" s="34"/>
      <c r="H1705" s="34"/>
      <c r="I1705" s="34"/>
      <c r="J1705" s="34"/>
      <c r="K1705" s="34"/>
      <c r="L1705" s="34"/>
      <c r="M1705" s="34"/>
      <c r="N1705" s="34"/>
      <c r="O1705" s="34"/>
      <c r="P1705" s="34"/>
      <c r="W1705" s="196"/>
      <c r="X1705" s="111"/>
      <c r="Y1705"/>
      <c r="Z1705"/>
      <c r="AA1705"/>
      <c r="AB1705"/>
      <c r="AC1705" s="66"/>
    </row>
    <row r="1706" spans="2:29" s="35" customFormat="1">
      <c r="B1706" s="38"/>
      <c r="C1706" s="36"/>
      <c r="D1706" s="212"/>
      <c r="E1706" s="34"/>
      <c r="F1706" s="34"/>
      <c r="G1706" s="34"/>
      <c r="H1706" s="34"/>
      <c r="I1706" s="34"/>
      <c r="J1706" s="34"/>
      <c r="K1706" s="34"/>
      <c r="L1706" s="34"/>
      <c r="M1706" s="34"/>
      <c r="N1706" s="34"/>
      <c r="O1706" s="34"/>
      <c r="P1706" s="34"/>
      <c r="W1706" s="196"/>
      <c r="X1706" s="111"/>
      <c r="Y1706"/>
      <c r="Z1706"/>
      <c r="AA1706"/>
      <c r="AB1706"/>
      <c r="AC1706" s="66"/>
    </row>
    <row r="1707" spans="2:29" s="35" customFormat="1">
      <c r="B1707" s="38"/>
      <c r="C1707" s="36"/>
      <c r="D1707" s="212"/>
      <c r="E1707" s="34"/>
      <c r="F1707" s="34"/>
      <c r="G1707" s="34"/>
      <c r="H1707" s="34"/>
      <c r="I1707" s="34"/>
      <c r="J1707" s="34"/>
      <c r="K1707" s="34"/>
      <c r="L1707" s="34"/>
      <c r="M1707" s="34"/>
      <c r="N1707" s="34"/>
      <c r="O1707" s="34"/>
      <c r="P1707" s="34"/>
      <c r="W1707" s="196"/>
      <c r="X1707" s="111"/>
      <c r="Y1707"/>
      <c r="Z1707"/>
      <c r="AA1707"/>
      <c r="AB1707"/>
      <c r="AC1707" s="66"/>
    </row>
    <row r="1708" spans="2:29" s="35" customFormat="1">
      <c r="B1708" s="38"/>
      <c r="C1708" s="36"/>
      <c r="D1708" s="212"/>
      <c r="E1708" s="34"/>
      <c r="F1708" s="34"/>
      <c r="G1708" s="34"/>
      <c r="H1708" s="34"/>
      <c r="I1708" s="34"/>
      <c r="J1708" s="34"/>
      <c r="K1708" s="34"/>
      <c r="L1708" s="34"/>
      <c r="M1708" s="34"/>
      <c r="N1708" s="34"/>
      <c r="O1708" s="34"/>
      <c r="P1708" s="34"/>
      <c r="W1708" s="196"/>
      <c r="X1708" s="111"/>
      <c r="Y1708"/>
      <c r="Z1708"/>
      <c r="AA1708"/>
      <c r="AB1708"/>
      <c r="AC1708" s="66"/>
    </row>
    <row r="1709" spans="2:29" s="35" customFormat="1">
      <c r="B1709" s="38"/>
      <c r="C1709" s="36"/>
      <c r="D1709" s="212"/>
      <c r="E1709" s="34"/>
      <c r="F1709" s="34"/>
      <c r="G1709" s="34"/>
      <c r="H1709" s="34"/>
      <c r="I1709" s="34"/>
      <c r="J1709" s="34"/>
      <c r="K1709" s="34"/>
      <c r="L1709" s="34"/>
      <c r="M1709" s="34"/>
      <c r="N1709" s="34"/>
      <c r="O1709" s="34"/>
      <c r="P1709" s="34"/>
      <c r="W1709" s="196"/>
      <c r="X1709" s="111"/>
      <c r="Y1709"/>
      <c r="Z1709"/>
      <c r="AA1709"/>
      <c r="AB1709"/>
      <c r="AC1709" s="66"/>
    </row>
    <row r="1710" spans="2:29" s="35" customFormat="1">
      <c r="B1710" s="38"/>
      <c r="C1710" s="36"/>
      <c r="D1710" s="212"/>
      <c r="E1710" s="34"/>
      <c r="F1710" s="34"/>
      <c r="G1710" s="34"/>
      <c r="H1710" s="34"/>
      <c r="I1710" s="34"/>
      <c r="J1710" s="34"/>
      <c r="K1710" s="34"/>
      <c r="L1710" s="34"/>
      <c r="M1710" s="34"/>
      <c r="N1710" s="34"/>
      <c r="O1710" s="34"/>
      <c r="P1710" s="34"/>
      <c r="W1710" s="196"/>
      <c r="X1710" s="111"/>
      <c r="Y1710"/>
      <c r="Z1710"/>
      <c r="AA1710"/>
      <c r="AB1710"/>
      <c r="AC1710" s="66"/>
    </row>
    <row r="1711" spans="2:29" s="35" customFormat="1">
      <c r="B1711" s="38"/>
      <c r="C1711" s="36"/>
      <c r="D1711" s="212"/>
      <c r="E1711" s="34"/>
      <c r="F1711" s="34"/>
      <c r="G1711" s="34"/>
      <c r="H1711" s="34"/>
      <c r="I1711" s="34"/>
      <c r="J1711" s="34"/>
      <c r="K1711" s="34"/>
      <c r="L1711" s="34"/>
      <c r="M1711" s="34"/>
      <c r="N1711" s="34"/>
      <c r="O1711" s="34"/>
      <c r="P1711" s="34"/>
      <c r="W1711" s="196"/>
      <c r="X1711" s="111"/>
      <c r="Y1711"/>
      <c r="Z1711"/>
      <c r="AA1711"/>
      <c r="AB1711"/>
      <c r="AC1711" s="66"/>
    </row>
    <row r="1712" spans="2:29" s="35" customFormat="1">
      <c r="B1712" s="38"/>
      <c r="C1712" s="36"/>
      <c r="D1712" s="212"/>
      <c r="E1712" s="34"/>
      <c r="F1712" s="34"/>
      <c r="G1712" s="34"/>
      <c r="H1712" s="34"/>
      <c r="I1712" s="34"/>
      <c r="J1712" s="34"/>
      <c r="K1712" s="34"/>
      <c r="L1712" s="34"/>
      <c r="M1712" s="34"/>
      <c r="N1712" s="34"/>
      <c r="O1712" s="34"/>
      <c r="P1712" s="34"/>
      <c r="W1712" s="196"/>
      <c r="X1712" s="111"/>
      <c r="Y1712"/>
      <c r="Z1712"/>
      <c r="AA1712"/>
      <c r="AB1712"/>
      <c r="AC1712" s="66"/>
    </row>
    <row r="1713" spans="2:29" s="35" customFormat="1">
      <c r="B1713" s="38"/>
      <c r="C1713" s="36"/>
      <c r="D1713" s="212"/>
      <c r="E1713" s="34"/>
      <c r="F1713" s="34"/>
      <c r="G1713" s="34"/>
      <c r="H1713" s="34"/>
      <c r="I1713" s="34"/>
      <c r="J1713" s="34"/>
      <c r="K1713" s="34"/>
      <c r="L1713" s="34"/>
      <c r="M1713" s="34"/>
      <c r="N1713" s="34"/>
      <c r="O1713" s="34"/>
      <c r="P1713" s="34"/>
      <c r="W1713" s="196"/>
      <c r="X1713" s="111"/>
      <c r="Y1713"/>
      <c r="Z1713"/>
      <c r="AA1713"/>
      <c r="AB1713"/>
      <c r="AC1713" s="66"/>
    </row>
    <row r="1714" spans="2:29" s="35" customFormat="1">
      <c r="B1714" s="38"/>
      <c r="C1714" s="36"/>
      <c r="D1714" s="212"/>
      <c r="E1714" s="34"/>
      <c r="F1714" s="34"/>
      <c r="G1714" s="34"/>
      <c r="H1714" s="34"/>
      <c r="I1714" s="34"/>
      <c r="J1714" s="34"/>
      <c r="K1714" s="34"/>
      <c r="L1714" s="34"/>
      <c r="M1714" s="34"/>
      <c r="N1714" s="34"/>
      <c r="O1714" s="34"/>
      <c r="P1714" s="34"/>
      <c r="W1714" s="196"/>
      <c r="X1714" s="111"/>
      <c r="Y1714"/>
      <c r="Z1714"/>
      <c r="AA1714"/>
      <c r="AB1714"/>
      <c r="AC1714" s="66"/>
    </row>
    <row r="1715" spans="2:29" s="35" customFormat="1">
      <c r="B1715" s="38"/>
      <c r="C1715" s="36"/>
      <c r="D1715" s="212"/>
      <c r="E1715" s="34"/>
      <c r="F1715" s="34"/>
      <c r="G1715" s="34"/>
      <c r="H1715" s="34"/>
      <c r="I1715" s="34"/>
      <c r="J1715" s="34"/>
      <c r="K1715" s="34"/>
      <c r="L1715" s="34"/>
      <c r="M1715" s="34"/>
      <c r="N1715" s="34"/>
      <c r="O1715" s="34"/>
      <c r="P1715" s="34"/>
      <c r="W1715" s="196"/>
      <c r="X1715" s="111"/>
      <c r="Y1715"/>
      <c r="Z1715"/>
      <c r="AA1715"/>
      <c r="AB1715"/>
      <c r="AC1715" s="66"/>
    </row>
    <row r="1716" spans="2:29" s="35" customFormat="1">
      <c r="B1716" s="38"/>
      <c r="C1716" s="36"/>
      <c r="D1716" s="212"/>
      <c r="E1716" s="34"/>
      <c r="F1716" s="34"/>
      <c r="G1716" s="34"/>
      <c r="H1716" s="34"/>
      <c r="I1716" s="34"/>
      <c r="J1716" s="34"/>
      <c r="K1716" s="34"/>
      <c r="L1716" s="34"/>
      <c r="M1716" s="34"/>
      <c r="N1716" s="34"/>
      <c r="O1716" s="34"/>
      <c r="P1716" s="34"/>
      <c r="W1716" s="196"/>
      <c r="X1716" s="111"/>
      <c r="Y1716"/>
      <c r="Z1716"/>
      <c r="AA1716"/>
      <c r="AB1716"/>
      <c r="AC1716" s="66"/>
    </row>
    <row r="1717" spans="2:29" s="35" customFormat="1">
      <c r="B1717" s="38"/>
      <c r="C1717" s="36"/>
      <c r="D1717" s="212"/>
      <c r="E1717" s="34"/>
      <c r="F1717" s="34"/>
      <c r="G1717" s="34"/>
      <c r="H1717" s="34"/>
      <c r="I1717" s="34"/>
      <c r="J1717" s="34"/>
      <c r="K1717" s="34"/>
      <c r="L1717" s="34"/>
      <c r="M1717" s="34"/>
      <c r="N1717" s="34"/>
      <c r="O1717" s="34"/>
      <c r="P1717" s="34"/>
      <c r="W1717" s="196"/>
      <c r="X1717" s="111"/>
      <c r="Y1717"/>
      <c r="Z1717"/>
      <c r="AA1717"/>
      <c r="AB1717"/>
      <c r="AC1717" s="66"/>
    </row>
    <row r="1718" spans="2:29" s="35" customFormat="1">
      <c r="B1718" s="38"/>
      <c r="C1718" s="36"/>
      <c r="D1718" s="212"/>
      <c r="E1718" s="34"/>
      <c r="F1718" s="34"/>
      <c r="G1718" s="34"/>
      <c r="H1718" s="34"/>
      <c r="I1718" s="34"/>
      <c r="J1718" s="34"/>
      <c r="K1718" s="34"/>
      <c r="L1718" s="34"/>
      <c r="M1718" s="34"/>
      <c r="N1718" s="34"/>
      <c r="O1718" s="34"/>
      <c r="P1718" s="34"/>
      <c r="W1718" s="196"/>
      <c r="X1718" s="111"/>
      <c r="Y1718"/>
      <c r="Z1718"/>
      <c r="AA1718"/>
      <c r="AB1718"/>
      <c r="AC1718" s="66"/>
    </row>
    <row r="1719" spans="2:29" s="35" customFormat="1">
      <c r="B1719" s="38"/>
      <c r="C1719" s="36"/>
      <c r="D1719" s="212"/>
      <c r="E1719" s="34"/>
      <c r="F1719" s="34"/>
      <c r="G1719" s="34"/>
      <c r="H1719" s="34"/>
      <c r="I1719" s="34"/>
      <c r="J1719" s="34"/>
      <c r="K1719" s="34"/>
      <c r="L1719" s="34"/>
      <c r="M1719" s="34"/>
      <c r="N1719" s="34"/>
      <c r="O1719" s="34"/>
      <c r="P1719" s="34"/>
      <c r="W1719" s="196"/>
      <c r="X1719" s="111"/>
      <c r="Y1719"/>
      <c r="Z1719"/>
      <c r="AA1719"/>
      <c r="AB1719"/>
      <c r="AC1719" s="66"/>
    </row>
    <row r="1720" spans="2:29" s="35" customFormat="1">
      <c r="B1720" s="38"/>
      <c r="C1720" s="36"/>
      <c r="D1720" s="212"/>
      <c r="E1720" s="34"/>
      <c r="F1720" s="34"/>
      <c r="G1720" s="34"/>
      <c r="H1720" s="34"/>
      <c r="I1720" s="34"/>
      <c r="J1720" s="34"/>
      <c r="K1720" s="34"/>
      <c r="L1720" s="34"/>
      <c r="M1720" s="34"/>
      <c r="N1720" s="34"/>
      <c r="O1720" s="34"/>
      <c r="P1720" s="34"/>
      <c r="W1720" s="196"/>
      <c r="X1720" s="111"/>
      <c r="Y1720"/>
      <c r="Z1720"/>
      <c r="AA1720"/>
      <c r="AB1720"/>
      <c r="AC1720" s="66"/>
    </row>
    <row r="1721" spans="2:29" s="35" customFormat="1">
      <c r="B1721" s="38"/>
      <c r="C1721" s="36"/>
      <c r="D1721" s="212"/>
      <c r="E1721" s="34"/>
      <c r="F1721" s="34"/>
      <c r="G1721" s="34"/>
      <c r="H1721" s="34"/>
      <c r="I1721" s="34"/>
      <c r="J1721" s="34"/>
      <c r="K1721" s="34"/>
      <c r="L1721" s="34"/>
      <c r="M1721" s="34"/>
      <c r="N1721" s="34"/>
      <c r="O1721" s="34"/>
      <c r="P1721" s="34"/>
      <c r="W1721" s="196"/>
      <c r="X1721" s="111"/>
      <c r="Y1721"/>
      <c r="Z1721"/>
      <c r="AA1721"/>
      <c r="AB1721"/>
      <c r="AC1721" s="66"/>
    </row>
    <row r="1722" spans="2:29" s="35" customFormat="1">
      <c r="B1722" s="38"/>
      <c r="C1722" s="36"/>
      <c r="D1722" s="212"/>
      <c r="E1722" s="34"/>
      <c r="F1722" s="34"/>
      <c r="G1722" s="34"/>
      <c r="H1722" s="34"/>
      <c r="I1722" s="34"/>
      <c r="J1722" s="34"/>
      <c r="K1722" s="34"/>
      <c r="L1722" s="34"/>
      <c r="M1722" s="34"/>
      <c r="N1722" s="34"/>
      <c r="O1722" s="34"/>
      <c r="P1722" s="34"/>
      <c r="W1722" s="196"/>
      <c r="X1722" s="111"/>
      <c r="Y1722"/>
      <c r="Z1722"/>
      <c r="AA1722"/>
      <c r="AB1722"/>
      <c r="AC1722" s="66"/>
    </row>
    <row r="1723" spans="2:29" s="35" customFormat="1">
      <c r="B1723" s="38"/>
      <c r="C1723" s="36"/>
      <c r="D1723" s="212"/>
      <c r="E1723" s="34"/>
      <c r="F1723" s="34"/>
      <c r="G1723" s="34"/>
      <c r="H1723" s="34"/>
      <c r="I1723" s="34"/>
      <c r="J1723" s="34"/>
      <c r="K1723" s="34"/>
      <c r="L1723" s="34"/>
      <c r="M1723" s="34"/>
      <c r="N1723" s="34"/>
      <c r="O1723" s="34"/>
      <c r="P1723" s="34"/>
      <c r="W1723" s="196"/>
      <c r="X1723" s="111"/>
      <c r="Y1723"/>
      <c r="Z1723"/>
      <c r="AA1723"/>
      <c r="AB1723"/>
      <c r="AC1723" s="66"/>
    </row>
    <row r="1724" spans="2:29" s="35" customFormat="1">
      <c r="B1724" s="38"/>
      <c r="C1724" s="36"/>
      <c r="D1724" s="212"/>
      <c r="E1724" s="34"/>
      <c r="F1724" s="34"/>
      <c r="G1724" s="34"/>
      <c r="H1724" s="34"/>
      <c r="I1724" s="34"/>
      <c r="J1724" s="34"/>
      <c r="K1724" s="34"/>
      <c r="L1724" s="34"/>
      <c r="M1724" s="34"/>
      <c r="N1724" s="34"/>
      <c r="O1724" s="34"/>
      <c r="P1724" s="34"/>
      <c r="W1724" s="196"/>
      <c r="X1724" s="111"/>
      <c r="Y1724"/>
      <c r="Z1724"/>
      <c r="AA1724"/>
      <c r="AB1724"/>
      <c r="AC1724" s="66"/>
    </row>
    <row r="1725" spans="2:29" s="35" customFormat="1">
      <c r="B1725" s="38"/>
      <c r="C1725" s="36"/>
      <c r="D1725" s="212"/>
      <c r="E1725" s="34"/>
      <c r="F1725" s="34"/>
      <c r="G1725" s="34"/>
      <c r="H1725" s="34"/>
      <c r="I1725" s="34"/>
      <c r="J1725" s="34"/>
      <c r="K1725" s="34"/>
      <c r="L1725" s="34"/>
      <c r="M1725" s="34"/>
      <c r="N1725" s="34"/>
      <c r="O1725" s="34"/>
      <c r="P1725" s="34"/>
      <c r="W1725" s="196"/>
      <c r="X1725" s="111"/>
      <c r="Y1725"/>
      <c r="Z1725"/>
      <c r="AA1725"/>
      <c r="AB1725"/>
      <c r="AC1725" s="66"/>
    </row>
    <row r="1726" spans="2:29" s="35" customFormat="1">
      <c r="B1726" s="38"/>
      <c r="C1726" s="36"/>
      <c r="D1726" s="212"/>
      <c r="E1726" s="34"/>
      <c r="F1726" s="34"/>
      <c r="G1726" s="34"/>
      <c r="H1726" s="34"/>
      <c r="I1726" s="34"/>
      <c r="J1726" s="34"/>
      <c r="K1726" s="34"/>
      <c r="L1726" s="34"/>
      <c r="M1726" s="34"/>
      <c r="N1726" s="34"/>
      <c r="O1726" s="34"/>
      <c r="P1726" s="34"/>
      <c r="W1726" s="196"/>
      <c r="X1726" s="111"/>
      <c r="Y1726"/>
      <c r="Z1726"/>
      <c r="AA1726"/>
      <c r="AB1726"/>
      <c r="AC1726" s="66"/>
    </row>
    <row r="1727" spans="2:29" s="35" customFormat="1">
      <c r="B1727" s="38"/>
      <c r="C1727" s="36"/>
      <c r="D1727" s="212"/>
      <c r="E1727" s="34"/>
      <c r="F1727" s="34"/>
      <c r="G1727" s="34"/>
      <c r="H1727" s="34"/>
      <c r="I1727" s="34"/>
      <c r="J1727" s="34"/>
      <c r="K1727" s="34"/>
      <c r="L1727" s="34"/>
      <c r="M1727" s="34"/>
      <c r="N1727" s="34"/>
      <c r="O1727" s="34"/>
      <c r="P1727" s="34"/>
      <c r="W1727" s="196"/>
      <c r="X1727" s="111"/>
      <c r="Y1727"/>
      <c r="Z1727"/>
      <c r="AA1727"/>
      <c r="AB1727"/>
      <c r="AC1727" s="66"/>
    </row>
    <row r="1728" spans="2:29" s="35" customFormat="1">
      <c r="B1728" s="38"/>
      <c r="C1728" s="36"/>
      <c r="D1728" s="212"/>
      <c r="E1728" s="34"/>
      <c r="F1728" s="34"/>
      <c r="G1728" s="34"/>
      <c r="H1728" s="34"/>
      <c r="I1728" s="34"/>
      <c r="J1728" s="34"/>
      <c r="K1728" s="34"/>
      <c r="L1728" s="34"/>
      <c r="M1728" s="34"/>
      <c r="N1728" s="34"/>
      <c r="O1728" s="34"/>
      <c r="P1728" s="34"/>
      <c r="W1728" s="196"/>
      <c r="X1728" s="111"/>
      <c r="Y1728"/>
      <c r="Z1728"/>
      <c r="AA1728"/>
      <c r="AB1728"/>
      <c r="AC1728" s="66"/>
    </row>
    <row r="1729" spans="2:29" s="35" customFormat="1">
      <c r="B1729" s="38"/>
      <c r="C1729" s="36"/>
      <c r="D1729" s="212"/>
      <c r="E1729" s="34"/>
      <c r="F1729" s="34"/>
      <c r="G1729" s="34"/>
      <c r="H1729" s="34"/>
      <c r="I1729" s="34"/>
      <c r="J1729" s="34"/>
      <c r="K1729" s="34"/>
      <c r="L1729" s="34"/>
      <c r="M1729" s="34"/>
      <c r="N1729" s="34"/>
      <c r="O1729" s="34"/>
      <c r="P1729" s="34"/>
      <c r="W1729" s="196"/>
      <c r="X1729" s="111"/>
      <c r="Y1729"/>
      <c r="Z1729"/>
      <c r="AA1729"/>
      <c r="AB1729"/>
      <c r="AC1729" s="66"/>
    </row>
    <row r="1730" spans="2:29" s="35" customFormat="1">
      <c r="B1730" s="38"/>
      <c r="C1730" s="36"/>
      <c r="D1730" s="212"/>
      <c r="E1730" s="34"/>
      <c r="F1730" s="34"/>
      <c r="G1730" s="34"/>
      <c r="H1730" s="34"/>
      <c r="I1730" s="34"/>
      <c r="J1730" s="34"/>
      <c r="K1730" s="34"/>
      <c r="L1730" s="34"/>
      <c r="M1730" s="34"/>
      <c r="N1730" s="34"/>
      <c r="O1730" s="34"/>
      <c r="P1730" s="34"/>
      <c r="W1730" s="196"/>
      <c r="X1730" s="111"/>
      <c r="Y1730"/>
      <c r="Z1730"/>
      <c r="AA1730"/>
      <c r="AB1730"/>
      <c r="AC1730" s="66"/>
    </row>
    <row r="1731" spans="2:29" s="35" customFormat="1">
      <c r="B1731" s="38"/>
      <c r="C1731" s="36"/>
      <c r="D1731" s="212"/>
      <c r="E1731" s="34"/>
      <c r="F1731" s="34"/>
      <c r="G1731" s="34"/>
      <c r="H1731" s="34"/>
      <c r="I1731" s="34"/>
      <c r="J1731" s="34"/>
      <c r="K1731" s="34"/>
      <c r="L1731" s="34"/>
      <c r="M1731" s="34"/>
      <c r="N1731" s="34"/>
      <c r="O1731" s="34"/>
      <c r="P1731" s="34"/>
      <c r="W1731" s="196"/>
      <c r="X1731" s="111"/>
      <c r="Y1731"/>
      <c r="Z1731"/>
      <c r="AA1731"/>
      <c r="AB1731"/>
      <c r="AC1731" s="66"/>
    </row>
    <row r="1732" spans="2:29" s="35" customFormat="1">
      <c r="B1732" s="38"/>
      <c r="C1732" s="36"/>
      <c r="D1732" s="212"/>
      <c r="E1732" s="34"/>
      <c r="F1732" s="34"/>
      <c r="G1732" s="34"/>
      <c r="H1732" s="34"/>
      <c r="I1732" s="34"/>
      <c r="J1732" s="34"/>
      <c r="K1732" s="34"/>
      <c r="L1732" s="34"/>
      <c r="M1732" s="34"/>
      <c r="N1732" s="34"/>
      <c r="O1732" s="34"/>
      <c r="P1732" s="34"/>
      <c r="W1732" s="196"/>
      <c r="X1732" s="111"/>
      <c r="Y1732"/>
      <c r="Z1732"/>
      <c r="AA1732"/>
      <c r="AB1732"/>
      <c r="AC1732" s="66"/>
    </row>
    <row r="1733" spans="2:29" s="35" customFormat="1">
      <c r="B1733" s="38"/>
      <c r="C1733" s="36"/>
      <c r="D1733" s="212"/>
      <c r="E1733" s="34"/>
      <c r="F1733" s="34"/>
      <c r="G1733" s="34"/>
      <c r="H1733" s="34"/>
      <c r="I1733" s="34"/>
      <c r="J1733" s="34"/>
      <c r="K1733" s="34"/>
      <c r="L1733" s="34"/>
      <c r="M1733" s="34"/>
      <c r="N1733" s="34"/>
      <c r="O1733" s="34"/>
      <c r="P1733" s="34"/>
      <c r="W1733" s="196"/>
      <c r="X1733" s="111"/>
      <c r="Y1733"/>
      <c r="Z1733"/>
      <c r="AA1733"/>
      <c r="AB1733"/>
      <c r="AC1733" s="66"/>
    </row>
    <row r="1734" spans="2:29" s="35" customFormat="1">
      <c r="B1734" s="38"/>
      <c r="C1734" s="36"/>
      <c r="D1734" s="212"/>
      <c r="E1734" s="34"/>
      <c r="F1734" s="34"/>
      <c r="G1734" s="34"/>
      <c r="H1734" s="34"/>
      <c r="I1734" s="34"/>
      <c r="J1734" s="34"/>
      <c r="K1734" s="34"/>
      <c r="L1734" s="34"/>
      <c r="M1734" s="34"/>
      <c r="N1734" s="34"/>
      <c r="O1734" s="34"/>
      <c r="P1734" s="34"/>
      <c r="W1734" s="196"/>
      <c r="X1734" s="111"/>
      <c r="Y1734"/>
      <c r="Z1734"/>
      <c r="AA1734"/>
      <c r="AB1734"/>
      <c r="AC1734" s="66"/>
    </row>
    <row r="1735" spans="2:29" s="35" customFormat="1">
      <c r="B1735" s="38"/>
      <c r="C1735" s="36"/>
      <c r="D1735" s="212"/>
      <c r="E1735" s="34"/>
      <c r="F1735" s="34"/>
      <c r="G1735" s="34"/>
      <c r="H1735" s="34"/>
      <c r="I1735" s="34"/>
      <c r="J1735" s="34"/>
      <c r="K1735" s="34"/>
      <c r="L1735" s="34"/>
      <c r="M1735" s="34"/>
      <c r="N1735" s="34"/>
      <c r="O1735" s="34"/>
      <c r="P1735" s="34"/>
      <c r="W1735" s="196"/>
      <c r="X1735" s="111"/>
      <c r="Y1735"/>
      <c r="Z1735"/>
      <c r="AA1735"/>
      <c r="AB1735"/>
      <c r="AC1735" s="66"/>
    </row>
    <row r="1736" spans="2:29" s="35" customFormat="1">
      <c r="B1736" s="38"/>
      <c r="C1736" s="36"/>
      <c r="D1736" s="212"/>
      <c r="E1736" s="34"/>
      <c r="F1736" s="34"/>
      <c r="G1736" s="34"/>
      <c r="H1736" s="34"/>
      <c r="I1736" s="34"/>
      <c r="J1736" s="34"/>
      <c r="K1736" s="34"/>
      <c r="L1736" s="34"/>
      <c r="M1736" s="34"/>
      <c r="N1736" s="34"/>
      <c r="O1736" s="34"/>
      <c r="P1736" s="34"/>
      <c r="W1736" s="196"/>
      <c r="X1736" s="111"/>
      <c r="Y1736"/>
      <c r="Z1736"/>
      <c r="AA1736"/>
      <c r="AB1736"/>
      <c r="AC1736" s="66"/>
    </row>
    <row r="1737" spans="2:29" s="35" customFormat="1">
      <c r="B1737" s="38"/>
      <c r="C1737" s="36"/>
      <c r="D1737" s="212"/>
      <c r="E1737" s="34"/>
      <c r="F1737" s="34"/>
      <c r="G1737" s="34"/>
      <c r="H1737" s="34"/>
      <c r="I1737" s="34"/>
      <c r="J1737" s="34"/>
      <c r="K1737" s="34"/>
      <c r="L1737" s="34"/>
      <c r="M1737" s="34"/>
      <c r="N1737" s="34"/>
      <c r="O1737" s="34"/>
      <c r="P1737" s="34"/>
      <c r="W1737" s="196"/>
      <c r="X1737" s="111"/>
      <c r="Y1737"/>
      <c r="Z1737"/>
      <c r="AA1737"/>
      <c r="AB1737"/>
      <c r="AC1737" s="66"/>
    </row>
    <row r="1738" spans="2:29" s="35" customFormat="1">
      <c r="B1738" s="38"/>
      <c r="C1738" s="36"/>
      <c r="D1738" s="212"/>
      <c r="E1738" s="34"/>
      <c r="F1738" s="34"/>
      <c r="G1738" s="34"/>
      <c r="H1738" s="34"/>
      <c r="I1738" s="34"/>
      <c r="J1738" s="34"/>
      <c r="K1738" s="34"/>
      <c r="L1738" s="34"/>
      <c r="M1738" s="34"/>
      <c r="N1738" s="34"/>
      <c r="O1738" s="34"/>
      <c r="P1738" s="34"/>
      <c r="W1738" s="196"/>
      <c r="X1738" s="111"/>
      <c r="Y1738"/>
      <c r="Z1738"/>
      <c r="AA1738"/>
      <c r="AB1738"/>
      <c r="AC1738" s="66"/>
    </row>
    <row r="1739" spans="2:29" s="35" customFormat="1">
      <c r="B1739" s="38"/>
      <c r="C1739" s="36"/>
      <c r="D1739" s="212"/>
      <c r="E1739" s="34"/>
      <c r="F1739" s="34"/>
      <c r="G1739" s="34"/>
      <c r="H1739" s="34"/>
      <c r="I1739" s="34"/>
      <c r="J1739" s="34"/>
      <c r="K1739" s="34"/>
      <c r="L1739" s="34"/>
      <c r="M1739" s="34"/>
      <c r="N1739" s="34"/>
      <c r="O1739" s="34"/>
      <c r="P1739" s="34"/>
      <c r="W1739" s="196"/>
      <c r="X1739" s="111"/>
      <c r="Y1739"/>
      <c r="Z1739"/>
      <c r="AA1739"/>
      <c r="AB1739"/>
      <c r="AC1739" s="66"/>
    </row>
    <row r="1740" spans="2:29" s="35" customFormat="1">
      <c r="B1740" s="38"/>
      <c r="C1740" s="36"/>
      <c r="D1740" s="212"/>
      <c r="E1740" s="34"/>
      <c r="F1740" s="34"/>
      <c r="G1740" s="34"/>
      <c r="H1740" s="34"/>
      <c r="I1740" s="34"/>
      <c r="J1740" s="34"/>
      <c r="K1740" s="34"/>
      <c r="L1740" s="34"/>
      <c r="M1740" s="34"/>
      <c r="N1740" s="34"/>
      <c r="O1740" s="34"/>
      <c r="P1740" s="34"/>
      <c r="W1740" s="196"/>
      <c r="X1740" s="111"/>
      <c r="Y1740"/>
      <c r="Z1740"/>
      <c r="AA1740"/>
      <c r="AB1740"/>
      <c r="AC1740" s="66"/>
    </row>
    <row r="1741" spans="2:29" s="35" customFormat="1">
      <c r="B1741" s="38"/>
      <c r="C1741" s="36"/>
      <c r="D1741" s="212"/>
      <c r="E1741" s="34"/>
      <c r="F1741" s="34"/>
      <c r="G1741" s="34"/>
      <c r="H1741" s="34"/>
      <c r="I1741" s="34"/>
      <c r="J1741" s="34"/>
      <c r="K1741" s="34"/>
      <c r="L1741" s="34"/>
      <c r="M1741" s="34"/>
      <c r="N1741" s="34"/>
      <c r="O1741" s="34"/>
      <c r="P1741" s="34"/>
      <c r="W1741" s="196"/>
      <c r="X1741" s="111"/>
      <c r="Y1741"/>
      <c r="Z1741"/>
      <c r="AA1741"/>
      <c r="AB1741"/>
      <c r="AC1741" s="66"/>
    </row>
    <row r="1742" spans="2:29" s="35" customFormat="1">
      <c r="B1742" s="38"/>
      <c r="C1742" s="36"/>
      <c r="D1742" s="212"/>
      <c r="E1742" s="34"/>
      <c r="F1742" s="34"/>
      <c r="G1742" s="34"/>
      <c r="H1742" s="34"/>
      <c r="I1742" s="34"/>
      <c r="J1742" s="34"/>
      <c r="K1742" s="34"/>
      <c r="L1742" s="34"/>
      <c r="M1742" s="34"/>
      <c r="N1742" s="34"/>
      <c r="O1742" s="34"/>
      <c r="P1742" s="34"/>
      <c r="W1742" s="196"/>
      <c r="X1742" s="111"/>
      <c r="Y1742"/>
      <c r="Z1742"/>
      <c r="AA1742"/>
      <c r="AB1742"/>
      <c r="AC1742" s="66"/>
    </row>
    <row r="1743" spans="2:29" s="35" customFormat="1">
      <c r="B1743" s="38"/>
      <c r="C1743" s="36"/>
      <c r="D1743" s="212"/>
      <c r="E1743" s="34"/>
      <c r="F1743" s="34"/>
      <c r="G1743" s="34"/>
      <c r="H1743" s="34"/>
      <c r="I1743" s="34"/>
      <c r="J1743" s="34"/>
      <c r="K1743" s="34"/>
      <c r="L1743" s="34"/>
      <c r="M1743" s="34"/>
      <c r="N1743" s="34"/>
      <c r="O1743" s="34"/>
      <c r="P1743" s="34"/>
      <c r="W1743" s="196"/>
      <c r="X1743" s="111"/>
      <c r="Y1743"/>
      <c r="Z1743"/>
      <c r="AA1743"/>
      <c r="AB1743"/>
      <c r="AC1743" s="66"/>
    </row>
    <row r="1744" spans="2:29" s="35" customFormat="1">
      <c r="B1744" s="38"/>
      <c r="C1744" s="36"/>
      <c r="D1744" s="212"/>
      <c r="E1744" s="34"/>
      <c r="F1744" s="34"/>
      <c r="G1744" s="34"/>
      <c r="H1744" s="34"/>
      <c r="I1744" s="34"/>
      <c r="J1744" s="34"/>
      <c r="K1744" s="34"/>
      <c r="L1744" s="34"/>
      <c r="M1744" s="34"/>
      <c r="N1744" s="34"/>
      <c r="O1744" s="34"/>
      <c r="P1744" s="34"/>
      <c r="W1744" s="196"/>
      <c r="X1744" s="111"/>
      <c r="Y1744"/>
      <c r="Z1744"/>
      <c r="AA1744"/>
      <c r="AB1744"/>
      <c r="AC1744" s="66"/>
    </row>
    <row r="1745" spans="2:29" s="35" customFormat="1">
      <c r="B1745" s="38"/>
      <c r="C1745" s="36"/>
      <c r="D1745" s="212"/>
      <c r="E1745" s="34"/>
      <c r="F1745" s="34"/>
      <c r="G1745" s="34"/>
      <c r="H1745" s="34"/>
      <c r="I1745" s="34"/>
      <c r="J1745" s="34"/>
      <c r="K1745" s="34"/>
      <c r="L1745" s="34"/>
      <c r="M1745" s="34"/>
      <c r="N1745" s="34"/>
      <c r="O1745" s="34"/>
      <c r="P1745" s="34"/>
      <c r="W1745" s="196"/>
      <c r="X1745" s="111"/>
      <c r="Y1745"/>
      <c r="Z1745"/>
      <c r="AA1745"/>
      <c r="AB1745"/>
      <c r="AC1745" s="66"/>
    </row>
    <row r="1746" spans="2:29" s="35" customFormat="1">
      <c r="B1746" s="38"/>
      <c r="C1746" s="36"/>
      <c r="D1746" s="212"/>
      <c r="E1746" s="34"/>
      <c r="F1746" s="34"/>
      <c r="G1746" s="34"/>
      <c r="H1746" s="34"/>
      <c r="I1746" s="34"/>
      <c r="J1746" s="34"/>
      <c r="K1746" s="34"/>
      <c r="L1746" s="34"/>
      <c r="M1746" s="34"/>
      <c r="N1746" s="34"/>
      <c r="O1746" s="34"/>
      <c r="P1746" s="34"/>
      <c r="W1746" s="196"/>
      <c r="X1746" s="111"/>
      <c r="Y1746"/>
      <c r="Z1746"/>
      <c r="AA1746"/>
      <c r="AB1746"/>
      <c r="AC1746" s="66"/>
    </row>
    <row r="1747" spans="2:29" s="35" customFormat="1">
      <c r="B1747" s="38"/>
      <c r="C1747" s="36"/>
      <c r="D1747" s="212"/>
      <c r="E1747" s="34"/>
      <c r="F1747" s="34"/>
      <c r="G1747" s="34"/>
      <c r="H1747" s="34"/>
      <c r="I1747" s="34"/>
      <c r="J1747" s="34"/>
      <c r="K1747" s="34"/>
      <c r="L1747" s="34"/>
      <c r="M1747" s="34"/>
      <c r="N1747" s="34"/>
      <c r="O1747" s="34"/>
      <c r="P1747" s="34"/>
      <c r="W1747" s="196"/>
      <c r="X1747" s="111"/>
      <c r="Y1747"/>
      <c r="Z1747"/>
      <c r="AA1747"/>
      <c r="AB1747"/>
      <c r="AC1747" s="66"/>
    </row>
    <row r="1748" spans="2:29" s="35" customFormat="1">
      <c r="B1748" s="38"/>
      <c r="C1748" s="36"/>
      <c r="D1748" s="212"/>
      <c r="E1748" s="34"/>
      <c r="F1748" s="34"/>
      <c r="G1748" s="34"/>
      <c r="H1748" s="34"/>
      <c r="I1748" s="34"/>
      <c r="J1748" s="34"/>
      <c r="K1748" s="34"/>
      <c r="L1748" s="34"/>
      <c r="M1748" s="34"/>
      <c r="N1748" s="34"/>
      <c r="O1748" s="34"/>
      <c r="P1748" s="34"/>
      <c r="W1748" s="196"/>
      <c r="X1748" s="111"/>
      <c r="Y1748"/>
      <c r="Z1748"/>
      <c r="AA1748"/>
      <c r="AB1748"/>
      <c r="AC1748" s="66"/>
    </row>
    <row r="1749" spans="2:29" s="35" customFormat="1">
      <c r="B1749" s="38"/>
      <c r="C1749" s="36"/>
      <c r="D1749" s="212"/>
      <c r="E1749" s="34"/>
      <c r="F1749" s="34"/>
      <c r="G1749" s="34"/>
      <c r="H1749" s="34"/>
      <c r="I1749" s="34"/>
      <c r="J1749" s="34"/>
      <c r="K1749" s="34"/>
      <c r="L1749" s="34"/>
      <c r="M1749" s="34"/>
      <c r="N1749" s="34"/>
      <c r="O1749" s="34"/>
      <c r="P1749" s="34"/>
      <c r="W1749" s="196"/>
      <c r="X1749" s="111"/>
      <c r="Y1749"/>
      <c r="Z1749"/>
      <c r="AA1749"/>
      <c r="AB1749"/>
      <c r="AC1749" s="66"/>
    </row>
    <row r="1750" spans="2:29" s="35" customFormat="1">
      <c r="B1750" s="38"/>
      <c r="C1750" s="36"/>
      <c r="D1750" s="212"/>
      <c r="E1750" s="34"/>
      <c r="F1750" s="34"/>
      <c r="G1750" s="34"/>
      <c r="H1750" s="34"/>
      <c r="I1750" s="34"/>
      <c r="J1750" s="34"/>
      <c r="K1750" s="34"/>
      <c r="L1750" s="34"/>
      <c r="M1750" s="34"/>
      <c r="N1750" s="34"/>
      <c r="O1750" s="34"/>
      <c r="P1750" s="34"/>
      <c r="W1750" s="196"/>
      <c r="X1750" s="111"/>
      <c r="Y1750"/>
      <c r="Z1750"/>
      <c r="AA1750"/>
      <c r="AB1750"/>
      <c r="AC1750" s="66"/>
    </row>
    <row r="1751" spans="2:29" s="35" customFormat="1">
      <c r="B1751" s="38"/>
      <c r="C1751" s="36"/>
      <c r="D1751" s="212"/>
      <c r="E1751" s="34"/>
      <c r="F1751" s="34"/>
      <c r="G1751" s="34"/>
      <c r="H1751" s="34"/>
      <c r="I1751" s="34"/>
      <c r="J1751" s="34"/>
      <c r="K1751" s="34"/>
      <c r="L1751" s="34"/>
      <c r="M1751" s="34"/>
      <c r="N1751" s="34"/>
      <c r="O1751" s="34"/>
      <c r="P1751" s="34"/>
      <c r="W1751" s="196"/>
      <c r="X1751" s="111"/>
      <c r="Y1751"/>
      <c r="Z1751"/>
      <c r="AA1751"/>
      <c r="AB1751"/>
      <c r="AC1751" s="66"/>
    </row>
    <row r="1752" spans="2:29" s="35" customFormat="1">
      <c r="B1752" s="38"/>
      <c r="C1752" s="36"/>
      <c r="D1752" s="212"/>
      <c r="E1752" s="34"/>
      <c r="F1752" s="34"/>
      <c r="G1752" s="34"/>
      <c r="H1752" s="34"/>
      <c r="I1752" s="34"/>
      <c r="J1752" s="34"/>
      <c r="K1752" s="34"/>
      <c r="L1752" s="34"/>
      <c r="M1752" s="34"/>
      <c r="N1752" s="34"/>
      <c r="O1752" s="34"/>
      <c r="P1752" s="34"/>
      <c r="W1752" s="196"/>
      <c r="X1752" s="111"/>
      <c r="Y1752"/>
      <c r="Z1752"/>
      <c r="AA1752"/>
      <c r="AB1752"/>
      <c r="AC1752" s="66"/>
    </row>
    <row r="1753" spans="2:29" s="35" customFormat="1">
      <c r="B1753" s="38"/>
      <c r="C1753" s="36"/>
      <c r="D1753" s="212"/>
      <c r="E1753" s="34"/>
      <c r="F1753" s="34"/>
      <c r="G1753" s="34"/>
      <c r="H1753" s="34"/>
      <c r="I1753" s="34"/>
      <c r="J1753" s="34"/>
      <c r="K1753" s="34"/>
      <c r="L1753" s="34"/>
      <c r="M1753" s="34"/>
      <c r="N1753" s="34"/>
      <c r="O1753" s="34"/>
      <c r="P1753" s="34"/>
      <c r="W1753" s="196"/>
      <c r="X1753" s="111"/>
      <c r="Y1753"/>
      <c r="Z1753"/>
      <c r="AA1753"/>
      <c r="AB1753"/>
      <c r="AC1753" s="66"/>
    </row>
    <row r="1754" spans="2:29" s="35" customFormat="1">
      <c r="B1754" s="38"/>
      <c r="C1754" s="36"/>
      <c r="D1754" s="212"/>
      <c r="E1754" s="34"/>
      <c r="F1754" s="34"/>
      <c r="G1754" s="34"/>
      <c r="H1754" s="34"/>
      <c r="I1754" s="34"/>
      <c r="J1754" s="34"/>
      <c r="K1754" s="34"/>
      <c r="L1754" s="34"/>
      <c r="M1754" s="34"/>
      <c r="N1754" s="34"/>
      <c r="O1754" s="34"/>
      <c r="P1754" s="34"/>
      <c r="W1754" s="196"/>
      <c r="X1754" s="111"/>
      <c r="Y1754"/>
      <c r="Z1754"/>
      <c r="AA1754"/>
      <c r="AB1754"/>
      <c r="AC1754" s="66"/>
    </row>
    <row r="1755" spans="2:29" s="35" customFormat="1">
      <c r="B1755" s="38"/>
      <c r="C1755" s="36"/>
      <c r="D1755" s="212"/>
      <c r="E1755" s="34"/>
      <c r="F1755" s="34"/>
      <c r="G1755" s="34"/>
      <c r="H1755" s="34"/>
      <c r="I1755" s="34"/>
      <c r="J1755" s="34"/>
      <c r="K1755" s="34"/>
      <c r="L1755" s="34"/>
      <c r="M1755" s="34"/>
      <c r="N1755" s="34"/>
      <c r="O1755" s="34"/>
      <c r="P1755" s="34"/>
      <c r="W1755" s="196"/>
      <c r="X1755" s="111"/>
      <c r="Y1755"/>
      <c r="Z1755"/>
      <c r="AA1755"/>
      <c r="AB1755"/>
      <c r="AC1755" s="66"/>
    </row>
    <row r="1756" spans="2:29" s="35" customFormat="1">
      <c r="B1756" s="38"/>
      <c r="C1756" s="36"/>
      <c r="D1756" s="212"/>
      <c r="E1756" s="34"/>
      <c r="F1756" s="34"/>
      <c r="G1756" s="34"/>
      <c r="H1756" s="34"/>
      <c r="I1756" s="34"/>
      <c r="J1756" s="34"/>
      <c r="K1756" s="34"/>
      <c r="L1756" s="34"/>
      <c r="M1756" s="34"/>
      <c r="N1756" s="34"/>
      <c r="O1756" s="34"/>
      <c r="P1756" s="34"/>
      <c r="W1756" s="196"/>
      <c r="X1756" s="111"/>
      <c r="Y1756"/>
      <c r="Z1756"/>
      <c r="AA1756"/>
      <c r="AB1756"/>
      <c r="AC1756" s="66"/>
    </row>
    <row r="1757" spans="2:29" s="35" customFormat="1">
      <c r="B1757" s="38"/>
      <c r="C1757" s="36"/>
      <c r="D1757" s="212"/>
      <c r="E1757" s="34"/>
      <c r="F1757" s="34"/>
      <c r="G1757" s="34"/>
      <c r="H1757" s="34"/>
      <c r="I1757" s="34"/>
      <c r="J1757" s="34"/>
      <c r="K1757" s="34"/>
      <c r="L1757" s="34"/>
      <c r="M1757" s="34"/>
      <c r="N1757" s="34"/>
      <c r="O1757" s="34"/>
      <c r="P1757" s="34"/>
      <c r="W1757" s="196"/>
      <c r="X1757" s="111"/>
      <c r="Y1757"/>
      <c r="Z1757"/>
      <c r="AA1757"/>
      <c r="AB1757"/>
      <c r="AC1757" s="66"/>
    </row>
    <row r="1758" spans="2:29" s="35" customFormat="1">
      <c r="B1758" s="38"/>
      <c r="C1758" s="36"/>
      <c r="D1758" s="212"/>
      <c r="E1758" s="34"/>
      <c r="F1758" s="34"/>
      <c r="G1758" s="34"/>
      <c r="H1758" s="34"/>
      <c r="I1758" s="34"/>
      <c r="J1758" s="34"/>
      <c r="K1758" s="34"/>
      <c r="L1758" s="34"/>
      <c r="M1758" s="34"/>
      <c r="N1758" s="34"/>
      <c r="O1758" s="34"/>
      <c r="P1758" s="34"/>
      <c r="W1758" s="196"/>
      <c r="X1758" s="111"/>
      <c r="Y1758"/>
      <c r="Z1758"/>
      <c r="AA1758"/>
      <c r="AB1758"/>
      <c r="AC1758" s="66"/>
    </row>
    <row r="1759" spans="2:29" s="35" customFormat="1">
      <c r="B1759" s="38"/>
      <c r="C1759" s="36"/>
      <c r="D1759" s="212"/>
      <c r="E1759" s="34"/>
      <c r="F1759" s="34"/>
      <c r="G1759" s="34"/>
      <c r="H1759" s="34"/>
      <c r="I1759" s="34"/>
      <c r="J1759" s="34"/>
      <c r="K1759" s="34"/>
      <c r="L1759" s="34"/>
      <c r="M1759" s="34"/>
      <c r="N1759" s="34"/>
      <c r="O1759" s="34"/>
      <c r="P1759" s="34"/>
      <c r="W1759" s="196"/>
      <c r="X1759" s="111"/>
      <c r="Y1759"/>
      <c r="Z1759"/>
      <c r="AA1759"/>
      <c r="AB1759"/>
      <c r="AC1759" s="66"/>
    </row>
    <row r="1760" spans="2:29" s="35" customFormat="1">
      <c r="B1760" s="38"/>
      <c r="C1760" s="36"/>
      <c r="D1760" s="212"/>
      <c r="E1760" s="34"/>
      <c r="F1760" s="34"/>
      <c r="G1760" s="34"/>
      <c r="H1760" s="34"/>
      <c r="I1760" s="34"/>
      <c r="J1760" s="34"/>
      <c r="K1760" s="34"/>
      <c r="L1760" s="34"/>
      <c r="M1760" s="34"/>
      <c r="N1760" s="34"/>
      <c r="O1760" s="34"/>
      <c r="P1760" s="34"/>
      <c r="W1760" s="196"/>
      <c r="X1760" s="111"/>
      <c r="Y1760"/>
      <c r="Z1760"/>
      <c r="AA1760"/>
      <c r="AB1760"/>
      <c r="AC1760" s="66"/>
    </row>
    <row r="1761" spans="2:29" s="35" customFormat="1">
      <c r="B1761" s="38"/>
      <c r="C1761" s="36"/>
      <c r="D1761" s="212"/>
      <c r="E1761" s="34"/>
      <c r="F1761" s="34"/>
      <c r="G1761" s="34"/>
      <c r="H1761" s="34"/>
      <c r="I1761" s="34"/>
      <c r="J1761" s="34"/>
      <c r="K1761" s="34"/>
      <c r="L1761" s="34"/>
      <c r="M1761" s="34"/>
      <c r="N1761" s="34"/>
      <c r="O1761" s="34"/>
      <c r="P1761" s="34"/>
      <c r="W1761" s="196"/>
      <c r="X1761" s="111"/>
      <c r="Y1761"/>
      <c r="Z1761"/>
      <c r="AA1761"/>
      <c r="AB1761"/>
      <c r="AC1761" s="66"/>
    </row>
    <row r="1762" spans="2:29" s="35" customFormat="1">
      <c r="B1762" s="38"/>
      <c r="C1762" s="36"/>
      <c r="D1762" s="212"/>
      <c r="E1762" s="34"/>
      <c r="F1762" s="34"/>
      <c r="G1762" s="34"/>
      <c r="H1762" s="34"/>
      <c r="I1762" s="34"/>
      <c r="J1762" s="34"/>
      <c r="K1762" s="34"/>
      <c r="L1762" s="34"/>
      <c r="M1762" s="34"/>
      <c r="N1762" s="34"/>
      <c r="O1762" s="34"/>
      <c r="P1762" s="34"/>
      <c r="W1762" s="196"/>
      <c r="X1762" s="111"/>
      <c r="Y1762"/>
      <c r="Z1762"/>
      <c r="AA1762"/>
      <c r="AB1762"/>
      <c r="AC1762" s="66"/>
    </row>
    <row r="1763" spans="2:29" s="35" customFormat="1">
      <c r="B1763" s="38"/>
      <c r="C1763" s="36"/>
      <c r="D1763" s="212"/>
      <c r="E1763" s="34"/>
      <c r="F1763" s="34"/>
      <c r="G1763" s="34"/>
      <c r="H1763" s="34"/>
      <c r="I1763" s="34"/>
      <c r="J1763" s="34"/>
      <c r="K1763" s="34"/>
      <c r="L1763" s="34"/>
      <c r="M1763" s="34"/>
      <c r="N1763" s="34"/>
      <c r="O1763" s="34"/>
      <c r="P1763" s="34"/>
      <c r="W1763" s="196"/>
      <c r="X1763" s="111"/>
      <c r="Y1763"/>
      <c r="Z1763"/>
      <c r="AA1763"/>
      <c r="AB1763"/>
      <c r="AC1763" s="66"/>
    </row>
    <row r="1764" spans="2:29" s="35" customFormat="1">
      <c r="B1764" s="38"/>
      <c r="C1764" s="36"/>
      <c r="D1764" s="212"/>
      <c r="E1764" s="34"/>
      <c r="F1764" s="34"/>
      <c r="G1764" s="34"/>
      <c r="H1764" s="34"/>
      <c r="I1764" s="34"/>
      <c r="J1764" s="34"/>
      <c r="K1764" s="34"/>
      <c r="L1764" s="34"/>
      <c r="M1764" s="34"/>
      <c r="N1764" s="34"/>
      <c r="O1764" s="34"/>
      <c r="P1764" s="34"/>
      <c r="W1764" s="196"/>
      <c r="X1764" s="111"/>
      <c r="Y1764"/>
      <c r="Z1764"/>
      <c r="AA1764"/>
      <c r="AB1764"/>
      <c r="AC1764" s="66"/>
    </row>
    <row r="1765" spans="2:29" s="35" customFormat="1">
      <c r="B1765" s="38"/>
      <c r="C1765" s="36"/>
      <c r="D1765" s="212"/>
      <c r="E1765" s="34"/>
      <c r="F1765" s="34"/>
      <c r="G1765" s="34"/>
      <c r="H1765" s="34"/>
      <c r="I1765" s="34"/>
      <c r="J1765" s="34"/>
      <c r="K1765" s="34"/>
      <c r="L1765" s="34"/>
      <c r="M1765" s="34"/>
      <c r="N1765" s="34"/>
      <c r="O1765" s="34"/>
      <c r="P1765" s="34"/>
      <c r="W1765" s="196"/>
      <c r="X1765" s="111"/>
      <c r="Y1765"/>
      <c r="Z1765"/>
      <c r="AA1765"/>
      <c r="AB1765"/>
      <c r="AC1765" s="66"/>
    </row>
    <row r="1766" spans="2:29" s="35" customFormat="1">
      <c r="B1766" s="38"/>
      <c r="C1766" s="36"/>
      <c r="D1766" s="212"/>
      <c r="E1766" s="34"/>
      <c r="F1766" s="34"/>
      <c r="G1766" s="34"/>
      <c r="H1766" s="34"/>
      <c r="I1766" s="34"/>
      <c r="J1766" s="34"/>
      <c r="K1766" s="34"/>
      <c r="L1766" s="34"/>
      <c r="M1766" s="34"/>
      <c r="N1766" s="34"/>
      <c r="O1766" s="34"/>
      <c r="P1766" s="34"/>
      <c r="W1766" s="196"/>
      <c r="X1766" s="111"/>
      <c r="Y1766"/>
      <c r="Z1766"/>
      <c r="AA1766"/>
      <c r="AB1766"/>
      <c r="AC1766" s="66"/>
    </row>
    <row r="1767" spans="2:29" s="35" customFormat="1">
      <c r="B1767" s="38"/>
      <c r="C1767" s="36"/>
      <c r="D1767" s="212"/>
      <c r="E1767" s="34"/>
      <c r="F1767" s="34"/>
      <c r="G1767" s="34"/>
      <c r="H1767" s="34"/>
      <c r="I1767" s="34"/>
      <c r="J1767" s="34"/>
      <c r="K1767" s="34"/>
      <c r="L1767" s="34"/>
      <c r="M1767" s="34"/>
      <c r="N1767" s="34"/>
      <c r="O1767" s="34"/>
      <c r="P1767" s="34"/>
      <c r="W1767" s="196"/>
      <c r="X1767" s="111"/>
      <c r="Y1767"/>
      <c r="Z1767"/>
      <c r="AA1767"/>
      <c r="AB1767"/>
      <c r="AC1767" s="66"/>
    </row>
    <row r="1768" spans="2:29" s="35" customFormat="1">
      <c r="B1768" s="38"/>
      <c r="C1768" s="36"/>
      <c r="D1768" s="212"/>
      <c r="E1768" s="34"/>
      <c r="F1768" s="34"/>
      <c r="G1768" s="34"/>
      <c r="H1768" s="34"/>
      <c r="I1768" s="34"/>
      <c r="J1768" s="34"/>
      <c r="K1768" s="34"/>
      <c r="L1768" s="34"/>
      <c r="M1768" s="34"/>
      <c r="N1768" s="34"/>
      <c r="O1768" s="34"/>
      <c r="P1768" s="34"/>
      <c r="W1768" s="196"/>
      <c r="X1768" s="111"/>
      <c r="Y1768"/>
      <c r="Z1768"/>
      <c r="AA1768"/>
      <c r="AB1768"/>
      <c r="AC1768" s="66"/>
    </row>
    <row r="1769" spans="2:29" s="35" customFormat="1">
      <c r="B1769" s="38"/>
      <c r="C1769" s="36"/>
      <c r="D1769" s="212"/>
      <c r="E1769" s="34"/>
      <c r="F1769" s="34"/>
      <c r="G1769" s="34"/>
      <c r="H1769" s="34"/>
      <c r="I1769" s="34"/>
      <c r="J1769" s="34"/>
      <c r="K1769" s="34"/>
      <c r="L1769" s="34"/>
      <c r="M1769" s="34"/>
      <c r="N1769" s="34"/>
      <c r="O1769" s="34"/>
      <c r="P1769" s="34"/>
      <c r="W1769" s="196"/>
      <c r="X1769" s="111"/>
      <c r="Y1769"/>
      <c r="Z1769"/>
      <c r="AA1769"/>
      <c r="AB1769"/>
      <c r="AC1769" s="66"/>
    </row>
    <row r="1770" spans="2:29" s="35" customFormat="1">
      <c r="B1770" s="38"/>
      <c r="C1770" s="36"/>
      <c r="D1770" s="212"/>
      <c r="E1770" s="34"/>
      <c r="F1770" s="34"/>
      <c r="G1770" s="34"/>
      <c r="H1770" s="34"/>
      <c r="I1770" s="34"/>
      <c r="J1770" s="34"/>
      <c r="K1770" s="34"/>
      <c r="L1770" s="34"/>
      <c r="M1770" s="34"/>
      <c r="N1770" s="34"/>
      <c r="O1770" s="34"/>
      <c r="P1770" s="34"/>
      <c r="W1770" s="196"/>
      <c r="X1770" s="111"/>
      <c r="Y1770"/>
      <c r="Z1770"/>
      <c r="AA1770"/>
      <c r="AB1770"/>
      <c r="AC1770" s="66"/>
    </row>
    <row r="1771" spans="2:29" s="35" customFormat="1">
      <c r="B1771" s="38"/>
      <c r="C1771" s="36"/>
      <c r="D1771" s="212"/>
      <c r="E1771" s="34"/>
      <c r="F1771" s="34"/>
      <c r="G1771" s="34"/>
      <c r="H1771" s="34"/>
      <c r="I1771" s="34"/>
      <c r="J1771" s="34"/>
      <c r="K1771" s="34"/>
      <c r="L1771" s="34"/>
      <c r="M1771" s="34"/>
      <c r="N1771" s="34"/>
      <c r="O1771" s="34"/>
      <c r="P1771" s="34"/>
      <c r="W1771" s="196"/>
      <c r="X1771" s="111"/>
      <c r="Y1771"/>
      <c r="Z1771"/>
      <c r="AA1771"/>
      <c r="AB1771"/>
      <c r="AC1771" s="66"/>
    </row>
    <row r="1772" spans="2:29" s="35" customFormat="1">
      <c r="B1772" s="38"/>
      <c r="C1772" s="36"/>
      <c r="D1772" s="212"/>
      <c r="E1772" s="34"/>
      <c r="F1772" s="34"/>
      <c r="G1772" s="34"/>
      <c r="H1772" s="34"/>
      <c r="I1772" s="34"/>
      <c r="J1772" s="34"/>
      <c r="K1772" s="34"/>
      <c r="L1772" s="34"/>
      <c r="M1772" s="34"/>
      <c r="N1772" s="34"/>
      <c r="O1772" s="34"/>
      <c r="P1772" s="34"/>
      <c r="W1772" s="196"/>
      <c r="X1772" s="111"/>
      <c r="Y1772"/>
      <c r="Z1772"/>
      <c r="AA1772"/>
      <c r="AB1772"/>
      <c r="AC1772" s="66"/>
    </row>
    <row r="1773" spans="2:29" s="35" customFormat="1">
      <c r="B1773" s="38"/>
      <c r="C1773" s="36"/>
      <c r="D1773" s="212"/>
      <c r="E1773" s="34"/>
      <c r="F1773" s="34"/>
      <c r="G1773" s="34"/>
      <c r="H1773" s="34"/>
      <c r="I1773" s="34"/>
      <c r="J1773" s="34"/>
      <c r="K1773" s="34"/>
      <c r="L1773" s="34"/>
      <c r="M1773" s="34"/>
      <c r="N1773" s="34"/>
      <c r="O1773" s="34"/>
      <c r="P1773" s="34"/>
      <c r="W1773" s="196"/>
      <c r="X1773" s="111"/>
      <c r="Y1773"/>
      <c r="Z1773"/>
      <c r="AA1773"/>
      <c r="AB1773"/>
      <c r="AC1773" s="66"/>
    </row>
    <row r="1774" spans="2:29" s="35" customFormat="1">
      <c r="B1774" s="38"/>
      <c r="C1774" s="36"/>
      <c r="D1774" s="212"/>
      <c r="E1774" s="34"/>
      <c r="F1774" s="34"/>
      <c r="G1774" s="34"/>
      <c r="H1774" s="34"/>
      <c r="I1774" s="34"/>
      <c r="J1774" s="34"/>
      <c r="K1774" s="34"/>
      <c r="L1774" s="34"/>
      <c r="M1774" s="34"/>
      <c r="N1774" s="34"/>
      <c r="O1774" s="34"/>
      <c r="P1774" s="34"/>
      <c r="W1774" s="196"/>
      <c r="X1774" s="111"/>
      <c r="Y1774"/>
      <c r="Z1774"/>
      <c r="AA1774"/>
      <c r="AB1774"/>
      <c r="AC1774" s="66"/>
    </row>
    <row r="1775" spans="2:29" s="35" customFormat="1">
      <c r="B1775" s="38"/>
      <c r="C1775" s="36"/>
      <c r="D1775" s="212"/>
      <c r="E1775" s="34"/>
      <c r="F1775" s="34"/>
      <c r="G1775" s="34"/>
      <c r="H1775" s="34"/>
      <c r="I1775" s="34"/>
      <c r="J1775" s="34"/>
      <c r="K1775" s="34"/>
      <c r="L1775" s="34"/>
      <c r="M1775" s="34"/>
      <c r="N1775" s="34"/>
      <c r="O1775" s="34"/>
      <c r="P1775" s="34"/>
      <c r="W1775" s="196"/>
      <c r="X1775" s="111"/>
      <c r="Y1775"/>
      <c r="Z1775"/>
      <c r="AA1775"/>
      <c r="AB1775"/>
      <c r="AC1775" s="66"/>
    </row>
    <row r="1776" spans="2:29" s="35" customFormat="1">
      <c r="B1776" s="38"/>
      <c r="C1776" s="36"/>
      <c r="D1776" s="212"/>
      <c r="E1776" s="34"/>
      <c r="F1776" s="34"/>
      <c r="G1776" s="34"/>
      <c r="H1776" s="34"/>
      <c r="I1776" s="34"/>
      <c r="J1776" s="34"/>
      <c r="K1776" s="34"/>
      <c r="L1776" s="34"/>
      <c r="M1776" s="34"/>
      <c r="N1776" s="34"/>
      <c r="O1776" s="34"/>
      <c r="P1776" s="34"/>
      <c r="W1776" s="196"/>
      <c r="X1776" s="111"/>
      <c r="Y1776"/>
      <c r="Z1776"/>
      <c r="AA1776"/>
      <c r="AB1776"/>
      <c r="AC1776" s="66"/>
    </row>
    <row r="1777" spans="2:29" s="35" customFormat="1">
      <c r="B1777" s="38"/>
      <c r="C1777" s="36"/>
      <c r="D1777" s="212"/>
      <c r="E1777" s="34"/>
      <c r="F1777" s="34"/>
      <c r="G1777" s="34"/>
      <c r="H1777" s="34"/>
      <c r="I1777" s="34"/>
      <c r="J1777" s="34"/>
      <c r="K1777" s="34"/>
      <c r="L1777" s="34"/>
      <c r="M1777" s="34"/>
      <c r="N1777" s="34"/>
      <c r="O1777" s="34"/>
      <c r="P1777" s="34"/>
      <c r="W1777" s="196"/>
      <c r="X1777" s="111"/>
      <c r="Y1777"/>
      <c r="Z1777"/>
      <c r="AA1777"/>
      <c r="AB1777"/>
      <c r="AC1777" s="66"/>
    </row>
    <row r="1778" spans="2:29" s="35" customFormat="1">
      <c r="B1778" s="38"/>
      <c r="C1778" s="36"/>
      <c r="D1778" s="212"/>
      <c r="E1778" s="34"/>
      <c r="F1778" s="34"/>
      <c r="G1778" s="34"/>
      <c r="H1778" s="34"/>
      <c r="I1778" s="34"/>
      <c r="J1778" s="34"/>
      <c r="K1778" s="34"/>
      <c r="L1778" s="34"/>
      <c r="M1778" s="34"/>
      <c r="N1778" s="34"/>
      <c r="O1778" s="34"/>
      <c r="P1778" s="34"/>
      <c r="W1778" s="196"/>
      <c r="X1778" s="111"/>
      <c r="Y1778"/>
      <c r="Z1778"/>
      <c r="AA1778"/>
      <c r="AB1778"/>
      <c r="AC1778" s="66"/>
    </row>
    <row r="1779" spans="2:29" s="35" customFormat="1">
      <c r="B1779" s="38"/>
      <c r="C1779" s="36"/>
      <c r="D1779" s="212"/>
      <c r="E1779" s="34"/>
      <c r="F1779" s="34"/>
      <c r="G1779" s="34"/>
      <c r="H1779" s="34"/>
      <c r="I1779" s="34"/>
      <c r="J1779" s="34"/>
      <c r="K1779" s="34"/>
      <c r="L1779" s="34"/>
      <c r="M1779" s="34"/>
      <c r="N1779" s="34"/>
      <c r="O1779" s="34"/>
      <c r="P1779" s="34"/>
      <c r="W1779" s="196"/>
      <c r="X1779" s="111"/>
      <c r="Y1779"/>
      <c r="Z1779"/>
      <c r="AA1779"/>
      <c r="AB1779"/>
      <c r="AC1779" s="66"/>
    </row>
    <row r="1780" spans="2:29" s="35" customFormat="1">
      <c r="B1780" s="38"/>
      <c r="C1780" s="36"/>
      <c r="D1780" s="212"/>
      <c r="E1780" s="34"/>
      <c r="F1780" s="34"/>
      <c r="G1780" s="34"/>
      <c r="H1780" s="34"/>
      <c r="I1780" s="34"/>
      <c r="J1780" s="34"/>
      <c r="K1780" s="34"/>
      <c r="L1780" s="34"/>
      <c r="M1780" s="34"/>
      <c r="N1780" s="34"/>
      <c r="O1780" s="34"/>
      <c r="P1780" s="34"/>
      <c r="W1780" s="196"/>
      <c r="X1780" s="111"/>
      <c r="Y1780"/>
      <c r="Z1780"/>
      <c r="AA1780"/>
      <c r="AB1780"/>
      <c r="AC1780" s="66"/>
    </row>
    <row r="1781" spans="2:29" s="35" customFormat="1">
      <c r="B1781" s="38"/>
      <c r="C1781" s="36"/>
      <c r="D1781" s="212"/>
      <c r="E1781" s="34"/>
      <c r="F1781" s="34"/>
      <c r="G1781" s="34"/>
      <c r="H1781" s="34"/>
      <c r="I1781" s="34"/>
      <c r="J1781" s="34"/>
      <c r="K1781" s="34"/>
      <c r="L1781" s="34"/>
      <c r="M1781" s="34"/>
      <c r="N1781" s="34"/>
      <c r="O1781" s="34"/>
      <c r="P1781" s="34"/>
      <c r="W1781" s="196"/>
      <c r="X1781" s="111"/>
      <c r="Y1781"/>
      <c r="Z1781"/>
      <c r="AA1781"/>
      <c r="AB1781"/>
      <c r="AC1781" s="66"/>
    </row>
    <row r="1782" spans="2:29" s="35" customFormat="1">
      <c r="B1782" s="38"/>
      <c r="C1782" s="36"/>
      <c r="D1782" s="212"/>
      <c r="E1782" s="34"/>
      <c r="F1782" s="34"/>
      <c r="G1782" s="34"/>
      <c r="H1782" s="34"/>
      <c r="I1782" s="34"/>
      <c r="J1782" s="34"/>
      <c r="K1782" s="34"/>
      <c r="L1782" s="34"/>
      <c r="M1782" s="34"/>
      <c r="N1782" s="34"/>
      <c r="O1782" s="34"/>
      <c r="P1782" s="34"/>
      <c r="W1782" s="196"/>
      <c r="X1782" s="111"/>
      <c r="Y1782"/>
      <c r="Z1782"/>
      <c r="AA1782"/>
      <c r="AB1782"/>
      <c r="AC1782" s="66"/>
    </row>
    <row r="1783" spans="2:29" s="35" customFormat="1">
      <c r="B1783" s="38"/>
      <c r="C1783" s="36"/>
      <c r="D1783" s="212"/>
      <c r="E1783" s="34"/>
      <c r="F1783" s="34"/>
      <c r="G1783" s="34"/>
      <c r="H1783" s="34"/>
      <c r="I1783" s="34"/>
      <c r="J1783" s="34"/>
      <c r="K1783" s="34"/>
      <c r="L1783" s="34"/>
      <c r="M1783" s="34"/>
      <c r="N1783" s="34"/>
      <c r="O1783" s="34"/>
      <c r="P1783" s="34"/>
      <c r="W1783" s="196"/>
      <c r="X1783" s="111"/>
      <c r="Y1783"/>
      <c r="Z1783"/>
      <c r="AA1783"/>
      <c r="AB1783"/>
      <c r="AC1783" s="66"/>
    </row>
    <row r="1784" spans="2:29" s="35" customFormat="1">
      <c r="B1784" s="38"/>
      <c r="C1784" s="36"/>
      <c r="D1784" s="212"/>
      <c r="E1784" s="34"/>
      <c r="F1784" s="34"/>
      <c r="G1784" s="34"/>
      <c r="H1784" s="34"/>
      <c r="I1784" s="34"/>
      <c r="J1784" s="34"/>
      <c r="K1784" s="34"/>
      <c r="L1784" s="34"/>
      <c r="M1784" s="34"/>
      <c r="N1784" s="34"/>
      <c r="O1784" s="34"/>
      <c r="P1784" s="34"/>
      <c r="W1784" s="196"/>
      <c r="X1784" s="111"/>
      <c r="Y1784"/>
      <c r="Z1784"/>
      <c r="AA1784"/>
      <c r="AB1784"/>
      <c r="AC1784" s="66"/>
    </row>
    <row r="1785" spans="2:29" s="35" customFormat="1">
      <c r="B1785" s="38"/>
      <c r="C1785" s="36"/>
      <c r="D1785" s="212"/>
      <c r="E1785" s="34"/>
      <c r="F1785" s="34"/>
      <c r="G1785" s="34"/>
      <c r="H1785" s="34"/>
      <c r="I1785" s="34"/>
      <c r="J1785" s="34"/>
      <c r="K1785" s="34"/>
      <c r="L1785" s="34"/>
      <c r="M1785" s="34"/>
      <c r="N1785" s="34"/>
      <c r="O1785" s="34"/>
      <c r="P1785" s="34"/>
      <c r="W1785" s="196"/>
      <c r="X1785" s="111"/>
      <c r="Y1785"/>
      <c r="Z1785"/>
      <c r="AA1785"/>
      <c r="AB1785"/>
      <c r="AC1785" s="66"/>
    </row>
    <row r="1786" spans="2:29" s="35" customFormat="1">
      <c r="B1786" s="38"/>
      <c r="C1786" s="36"/>
      <c r="D1786" s="212"/>
      <c r="E1786" s="34"/>
      <c r="F1786" s="34"/>
      <c r="G1786" s="34"/>
      <c r="H1786" s="34"/>
      <c r="I1786" s="34"/>
      <c r="J1786" s="34"/>
      <c r="K1786" s="34"/>
      <c r="L1786" s="34"/>
      <c r="M1786" s="34"/>
      <c r="N1786" s="34"/>
      <c r="O1786" s="34"/>
      <c r="P1786" s="34"/>
      <c r="W1786" s="196"/>
      <c r="X1786" s="111"/>
      <c r="Y1786"/>
      <c r="Z1786"/>
      <c r="AA1786"/>
      <c r="AB1786"/>
      <c r="AC1786" s="66"/>
    </row>
    <row r="1787" spans="2:29" s="35" customFormat="1">
      <c r="B1787" s="38"/>
      <c r="C1787" s="36"/>
      <c r="D1787" s="212"/>
      <c r="E1787" s="34"/>
      <c r="F1787" s="34"/>
      <c r="G1787" s="34"/>
      <c r="H1787" s="34"/>
      <c r="I1787" s="34"/>
      <c r="J1787" s="34"/>
      <c r="K1787" s="34"/>
      <c r="L1787" s="34"/>
      <c r="M1787" s="34"/>
      <c r="N1787" s="34"/>
      <c r="O1787" s="34"/>
      <c r="P1787" s="34"/>
      <c r="W1787" s="196"/>
      <c r="X1787" s="111"/>
      <c r="Y1787"/>
      <c r="Z1787"/>
      <c r="AA1787"/>
      <c r="AB1787"/>
      <c r="AC1787" s="66"/>
    </row>
    <row r="1788" spans="2:29" s="35" customFormat="1">
      <c r="B1788" s="38"/>
      <c r="C1788" s="36"/>
      <c r="D1788" s="212"/>
      <c r="E1788" s="34"/>
      <c r="F1788" s="34"/>
      <c r="G1788" s="34"/>
      <c r="H1788" s="34"/>
      <c r="I1788" s="34"/>
      <c r="J1788" s="34"/>
      <c r="K1788" s="34"/>
      <c r="L1788" s="34"/>
      <c r="M1788" s="34"/>
      <c r="N1788" s="34"/>
      <c r="O1788" s="34"/>
      <c r="P1788" s="34"/>
      <c r="W1788" s="196"/>
      <c r="X1788" s="111"/>
      <c r="Y1788"/>
      <c r="Z1788"/>
      <c r="AA1788"/>
      <c r="AB1788"/>
      <c r="AC1788" s="66"/>
    </row>
    <row r="1789" spans="2:29" s="35" customFormat="1">
      <c r="B1789" s="38"/>
      <c r="C1789" s="36"/>
      <c r="D1789" s="212"/>
      <c r="E1789" s="34"/>
      <c r="F1789" s="34"/>
      <c r="G1789" s="34"/>
      <c r="H1789" s="34"/>
      <c r="I1789" s="34"/>
      <c r="J1789" s="34"/>
      <c r="K1789" s="34"/>
      <c r="L1789" s="34"/>
      <c r="M1789" s="34"/>
      <c r="N1789" s="34"/>
      <c r="O1789" s="34"/>
      <c r="P1789" s="34"/>
      <c r="W1789" s="196"/>
      <c r="X1789" s="111"/>
      <c r="Y1789"/>
      <c r="Z1789"/>
      <c r="AA1789"/>
      <c r="AB1789"/>
      <c r="AC1789" s="66"/>
    </row>
    <row r="1790" spans="2:29" s="35" customFormat="1">
      <c r="B1790" s="38"/>
      <c r="C1790" s="36"/>
      <c r="D1790" s="212"/>
      <c r="E1790" s="34"/>
      <c r="F1790" s="34"/>
      <c r="G1790" s="34"/>
      <c r="H1790" s="34"/>
      <c r="I1790" s="34"/>
      <c r="J1790" s="34"/>
      <c r="K1790" s="34"/>
      <c r="L1790" s="34"/>
      <c r="M1790" s="34"/>
      <c r="N1790" s="34"/>
      <c r="O1790" s="34"/>
      <c r="P1790" s="34"/>
      <c r="W1790" s="196"/>
      <c r="X1790" s="111"/>
      <c r="Y1790"/>
      <c r="Z1790"/>
      <c r="AA1790"/>
      <c r="AB1790"/>
      <c r="AC1790" s="66"/>
    </row>
    <row r="1791" spans="2:29" s="35" customFormat="1">
      <c r="B1791" s="38"/>
      <c r="C1791" s="36"/>
      <c r="D1791" s="212"/>
      <c r="E1791" s="34"/>
      <c r="F1791" s="34"/>
      <c r="G1791" s="34"/>
      <c r="H1791" s="34"/>
      <c r="I1791" s="34"/>
      <c r="J1791" s="34"/>
      <c r="K1791" s="34"/>
      <c r="L1791" s="34"/>
      <c r="M1791" s="34"/>
      <c r="N1791" s="34"/>
      <c r="O1791" s="34"/>
      <c r="P1791" s="34"/>
      <c r="W1791" s="196"/>
      <c r="X1791" s="111"/>
      <c r="Y1791"/>
      <c r="Z1791"/>
      <c r="AA1791"/>
      <c r="AB1791"/>
      <c r="AC1791" s="66"/>
    </row>
    <row r="1792" spans="2:29" s="35" customFormat="1">
      <c r="B1792" s="38"/>
      <c r="C1792" s="36"/>
      <c r="D1792" s="212"/>
      <c r="E1792" s="34"/>
      <c r="F1792" s="34"/>
      <c r="G1792" s="34"/>
      <c r="H1792" s="34"/>
      <c r="I1792" s="34"/>
      <c r="J1792" s="34"/>
      <c r="K1792" s="34"/>
      <c r="L1792" s="34"/>
      <c r="M1792" s="34"/>
      <c r="N1792" s="34"/>
      <c r="O1792" s="34"/>
      <c r="P1792" s="34"/>
      <c r="W1792" s="196"/>
      <c r="X1792" s="111"/>
      <c r="Y1792"/>
      <c r="Z1792"/>
      <c r="AA1792"/>
      <c r="AB1792"/>
      <c r="AC1792" s="66"/>
    </row>
    <row r="1793" spans="2:29" s="35" customFormat="1">
      <c r="B1793" s="38"/>
      <c r="C1793" s="36"/>
      <c r="D1793" s="212"/>
      <c r="E1793" s="34"/>
      <c r="F1793" s="34"/>
      <c r="G1793" s="34"/>
      <c r="H1793" s="34"/>
      <c r="I1793" s="34"/>
      <c r="J1793" s="34"/>
      <c r="K1793" s="34"/>
      <c r="L1793" s="34"/>
      <c r="M1793" s="34"/>
      <c r="N1793" s="34"/>
      <c r="O1793" s="34"/>
      <c r="P1793" s="34"/>
      <c r="W1793" s="196"/>
      <c r="X1793" s="111"/>
      <c r="Y1793"/>
      <c r="Z1793"/>
      <c r="AA1793"/>
      <c r="AB1793"/>
      <c r="AC1793" s="66"/>
    </row>
    <row r="1794" spans="2:29" s="35" customFormat="1">
      <c r="B1794" s="38"/>
      <c r="C1794" s="36"/>
      <c r="D1794" s="212"/>
      <c r="E1794" s="34"/>
      <c r="F1794" s="34"/>
      <c r="G1794" s="34"/>
      <c r="H1794" s="34"/>
      <c r="I1794" s="34"/>
      <c r="J1794" s="34"/>
      <c r="K1794" s="34"/>
      <c r="L1794" s="34"/>
      <c r="M1794" s="34"/>
      <c r="N1794" s="34"/>
      <c r="O1794" s="34"/>
      <c r="P1794" s="34"/>
      <c r="W1794" s="196"/>
      <c r="X1794" s="111"/>
      <c r="Y1794"/>
      <c r="Z1794"/>
      <c r="AA1794"/>
      <c r="AB1794"/>
      <c r="AC1794" s="66"/>
    </row>
    <row r="1795" spans="2:29" s="35" customFormat="1">
      <c r="B1795" s="38"/>
      <c r="C1795" s="36"/>
      <c r="D1795" s="212"/>
      <c r="E1795" s="34"/>
      <c r="F1795" s="34"/>
      <c r="G1795" s="34"/>
      <c r="H1795" s="34"/>
      <c r="I1795" s="34"/>
      <c r="J1795" s="34"/>
      <c r="K1795" s="34"/>
      <c r="L1795" s="34"/>
      <c r="M1795" s="34"/>
      <c r="N1795" s="34"/>
      <c r="O1795" s="34"/>
      <c r="P1795" s="34"/>
      <c r="W1795" s="196"/>
      <c r="X1795" s="111"/>
      <c r="Y1795"/>
      <c r="Z1795"/>
      <c r="AA1795"/>
      <c r="AB1795"/>
      <c r="AC1795" s="66"/>
    </row>
    <row r="1796" spans="2:29" s="35" customFormat="1">
      <c r="B1796" s="38"/>
      <c r="C1796" s="36"/>
      <c r="D1796" s="212"/>
      <c r="E1796" s="34"/>
      <c r="F1796" s="34"/>
      <c r="G1796" s="34"/>
      <c r="H1796" s="34"/>
      <c r="I1796" s="34"/>
      <c r="J1796" s="34"/>
      <c r="K1796" s="34"/>
      <c r="L1796" s="34"/>
      <c r="M1796" s="34"/>
      <c r="N1796" s="34"/>
      <c r="O1796" s="34"/>
      <c r="P1796" s="34"/>
      <c r="W1796" s="196"/>
      <c r="X1796" s="111"/>
      <c r="Y1796"/>
      <c r="Z1796"/>
      <c r="AA1796"/>
      <c r="AB1796"/>
      <c r="AC1796" s="66"/>
    </row>
    <row r="1797" spans="2:29" s="35" customFormat="1">
      <c r="B1797" s="38"/>
      <c r="C1797" s="36"/>
      <c r="D1797" s="212"/>
      <c r="E1797" s="34"/>
      <c r="F1797" s="34"/>
      <c r="G1797" s="34"/>
      <c r="H1797" s="34"/>
      <c r="I1797" s="34"/>
      <c r="J1797" s="34"/>
      <c r="K1797" s="34"/>
      <c r="L1797" s="34"/>
      <c r="M1797" s="34"/>
      <c r="N1797" s="34"/>
      <c r="O1797" s="34"/>
      <c r="P1797" s="34"/>
      <c r="W1797" s="196"/>
      <c r="X1797" s="111"/>
      <c r="Y1797"/>
      <c r="Z1797"/>
      <c r="AA1797"/>
      <c r="AB1797"/>
      <c r="AC1797" s="66"/>
    </row>
    <row r="1798" spans="2:29" s="35" customFormat="1">
      <c r="B1798" s="38"/>
      <c r="C1798" s="36"/>
      <c r="D1798" s="212"/>
      <c r="E1798" s="34"/>
      <c r="F1798" s="34"/>
      <c r="G1798" s="34"/>
      <c r="H1798" s="34"/>
      <c r="I1798" s="34"/>
      <c r="J1798" s="34"/>
      <c r="K1798" s="34"/>
      <c r="L1798" s="34"/>
      <c r="M1798" s="34"/>
      <c r="N1798" s="34"/>
      <c r="O1798" s="34"/>
      <c r="P1798" s="34"/>
      <c r="W1798" s="196"/>
      <c r="X1798" s="111"/>
      <c r="Y1798"/>
      <c r="Z1798"/>
      <c r="AA1798"/>
      <c r="AB1798"/>
      <c r="AC1798" s="66"/>
    </row>
    <row r="1799" spans="2:29" s="35" customFormat="1">
      <c r="B1799" s="38"/>
      <c r="C1799" s="36"/>
      <c r="D1799" s="212"/>
      <c r="E1799" s="34"/>
      <c r="F1799" s="34"/>
      <c r="G1799" s="34"/>
      <c r="H1799" s="34"/>
      <c r="I1799" s="34"/>
      <c r="J1799" s="34"/>
      <c r="K1799" s="34"/>
      <c r="L1799" s="34"/>
      <c r="M1799" s="34"/>
      <c r="N1799" s="34"/>
      <c r="O1799" s="34"/>
      <c r="P1799" s="34"/>
      <c r="W1799" s="196"/>
      <c r="X1799" s="111"/>
      <c r="Y1799"/>
      <c r="Z1799"/>
      <c r="AA1799"/>
      <c r="AB1799"/>
      <c r="AC1799" s="66"/>
    </row>
    <row r="1800" spans="2:29" s="35" customFormat="1">
      <c r="B1800" s="38"/>
      <c r="C1800" s="36"/>
      <c r="D1800" s="212"/>
      <c r="E1800" s="34"/>
      <c r="F1800" s="34"/>
      <c r="G1800" s="34"/>
      <c r="H1800" s="34"/>
      <c r="I1800" s="34"/>
      <c r="J1800" s="34"/>
      <c r="K1800" s="34"/>
      <c r="L1800" s="34"/>
      <c r="M1800" s="34"/>
      <c r="N1800" s="34"/>
      <c r="O1800" s="34"/>
      <c r="P1800" s="34"/>
      <c r="W1800" s="196"/>
      <c r="X1800" s="111"/>
      <c r="Y1800"/>
      <c r="Z1800"/>
      <c r="AA1800"/>
      <c r="AB1800"/>
      <c r="AC1800" s="66"/>
    </row>
    <row r="1801" spans="2:29" s="35" customFormat="1">
      <c r="B1801" s="38"/>
      <c r="C1801" s="36"/>
      <c r="D1801" s="212"/>
      <c r="E1801" s="34"/>
      <c r="F1801" s="34"/>
      <c r="G1801" s="34"/>
      <c r="H1801" s="34"/>
      <c r="I1801" s="34"/>
      <c r="J1801" s="34"/>
      <c r="K1801" s="34"/>
      <c r="L1801" s="34"/>
      <c r="M1801" s="34"/>
      <c r="N1801" s="34"/>
      <c r="O1801" s="34"/>
      <c r="P1801" s="34"/>
      <c r="W1801" s="196"/>
      <c r="X1801" s="111"/>
      <c r="Y1801"/>
      <c r="Z1801"/>
      <c r="AA1801"/>
      <c r="AB1801"/>
      <c r="AC1801" s="66"/>
    </row>
    <row r="1802" spans="2:29" s="35" customFormat="1">
      <c r="B1802" s="38"/>
      <c r="C1802" s="36"/>
      <c r="D1802" s="212"/>
      <c r="E1802" s="34"/>
      <c r="F1802" s="34"/>
      <c r="G1802" s="34"/>
      <c r="H1802" s="34"/>
      <c r="I1802" s="34"/>
      <c r="J1802" s="34"/>
      <c r="K1802" s="34"/>
      <c r="L1802" s="34"/>
      <c r="M1802" s="34"/>
      <c r="N1802" s="34"/>
      <c r="O1802" s="34"/>
      <c r="P1802" s="34"/>
      <c r="W1802" s="196"/>
      <c r="X1802" s="111"/>
      <c r="Y1802"/>
      <c r="Z1802"/>
      <c r="AA1802"/>
      <c r="AB1802"/>
      <c r="AC1802" s="66"/>
    </row>
    <row r="1803" spans="2:29" s="35" customFormat="1">
      <c r="B1803" s="38"/>
      <c r="C1803" s="36"/>
      <c r="D1803" s="212"/>
      <c r="E1803" s="34"/>
      <c r="F1803" s="34"/>
      <c r="G1803" s="34"/>
      <c r="H1803" s="34"/>
      <c r="I1803" s="34"/>
      <c r="J1803" s="34"/>
      <c r="K1803" s="34"/>
      <c r="L1803" s="34"/>
      <c r="M1803" s="34"/>
      <c r="N1803" s="34"/>
      <c r="O1803" s="34"/>
      <c r="P1803" s="34"/>
      <c r="W1803" s="196"/>
      <c r="X1803" s="111"/>
      <c r="Y1803"/>
      <c r="Z1803"/>
      <c r="AA1803"/>
      <c r="AB1803"/>
      <c r="AC1803" s="66"/>
    </row>
    <row r="1804" spans="2:29" s="35" customFormat="1">
      <c r="B1804" s="38"/>
      <c r="C1804" s="36"/>
      <c r="D1804" s="212"/>
      <c r="E1804" s="34"/>
      <c r="F1804" s="34"/>
      <c r="G1804" s="34"/>
      <c r="H1804" s="34"/>
      <c r="I1804" s="34"/>
      <c r="J1804" s="34"/>
      <c r="K1804" s="34"/>
      <c r="L1804" s="34"/>
      <c r="M1804" s="34"/>
      <c r="N1804" s="34"/>
      <c r="O1804" s="34"/>
      <c r="P1804" s="34"/>
      <c r="W1804" s="196"/>
      <c r="X1804" s="111"/>
      <c r="Y1804"/>
      <c r="Z1804"/>
      <c r="AA1804"/>
      <c r="AB1804"/>
      <c r="AC1804" s="66"/>
    </row>
    <row r="1805" spans="2:29" s="35" customFormat="1">
      <c r="B1805" s="38"/>
      <c r="C1805" s="36"/>
      <c r="D1805" s="212"/>
      <c r="E1805" s="34"/>
      <c r="F1805" s="34"/>
      <c r="G1805" s="34"/>
      <c r="H1805" s="34"/>
      <c r="I1805" s="34"/>
      <c r="J1805" s="34"/>
      <c r="K1805" s="34"/>
      <c r="L1805" s="34"/>
      <c r="M1805" s="34"/>
      <c r="N1805" s="34"/>
      <c r="O1805" s="34"/>
      <c r="P1805" s="34"/>
      <c r="W1805" s="196"/>
      <c r="X1805" s="111"/>
      <c r="Y1805"/>
      <c r="Z1805"/>
      <c r="AA1805"/>
      <c r="AB1805"/>
      <c r="AC1805" s="66"/>
    </row>
    <row r="1806" spans="2:29" s="35" customFormat="1">
      <c r="B1806" s="38"/>
      <c r="C1806" s="36"/>
      <c r="D1806" s="212"/>
      <c r="E1806" s="34"/>
      <c r="F1806" s="34"/>
      <c r="G1806" s="34"/>
      <c r="H1806" s="34"/>
      <c r="I1806" s="34"/>
      <c r="J1806" s="34"/>
      <c r="K1806" s="34"/>
      <c r="L1806" s="34"/>
      <c r="M1806" s="34"/>
      <c r="N1806" s="34"/>
      <c r="O1806" s="34"/>
      <c r="P1806" s="34"/>
      <c r="W1806" s="196"/>
      <c r="X1806" s="111"/>
      <c r="Y1806"/>
      <c r="Z1806"/>
      <c r="AA1806"/>
      <c r="AB1806"/>
      <c r="AC1806" s="66"/>
    </row>
    <row r="1807" spans="2:29" s="35" customFormat="1">
      <c r="B1807" s="38"/>
      <c r="C1807" s="36"/>
      <c r="D1807" s="212"/>
      <c r="E1807" s="34"/>
      <c r="F1807" s="34"/>
      <c r="G1807" s="34"/>
      <c r="H1807" s="34"/>
      <c r="I1807" s="34"/>
      <c r="J1807" s="34"/>
      <c r="K1807" s="34"/>
      <c r="L1807" s="34"/>
      <c r="M1807" s="34"/>
      <c r="N1807" s="34"/>
      <c r="O1807" s="34"/>
      <c r="P1807" s="34"/>
      <c r="W1807" s="196"/>
      <c r="X1807" s="111"/>
      <c r="Y1807"/>
      <c r="Z1807"/>
      <c r="AA1807"/>
      <c r="AB1807"/>
      <c r="AC1807" s="66"/>
    </row>
    <row r="1808" spans="2:29" s="35" customFormat="1">
      <c r="B1808" s="38"/>
      <c r="C1808" s="36"/>
      <c r="D1808" s="212"/>
      <c r="E1808" s="34"/>
      <c r="F1808" s="34"/>
      <c r="G1808" s="34"/>
      <c r="H1808" s="34"/>
      <c r="I1808" s="34"/>
      <c r="J1808" s="34"/>
      <c r="K1808" s="34"/>
      <c r="L1808" s="34"/>
      <c r="M1808" s="34"/>
      <c r="N1808" s="34"/>
      <c r="O1808" s="34"/>
      <c r="P1808" s="34"/>
      <c r="W1808" s="196"/>
      <c r="X1808" s="111"/>
      <c r="Y1808"/>
      <c r="Z1808"/>
      <c r="AA1808"/>
      <c r="AB1808"/>
      <c r="AC1808" s="66"/>
    </row>
    <row r="1809" spans="2:29" s="35" customFormat="1">
      <c r="B1809" s="38"/>
      <c r="C1809" s="36"/>
      <c r="D1809" s="212"/>
      <c r="E1809" s="34"/>
      <c r="F1809" s="34"/>
      <c r="G1809" s="34"/>
      <c r="H1809" s="34"/>
      <c r="I1809" s="34"/>
      <c r="J1809" s="34"/>
      <c r="K1809" s="34"/>
      <c r="L1809" s="34"/>
      <c r="M1809" s="34"/>
      <c r="N1809" s="34"/>
      <c r="O1809" s="34"/>
      <c r="P1809" s="34"/>
      <c r="W1809" s="196"/>
      <c r="X1809" s="111"/>
      <c r="Y1809"/>
      <c r="Z1809"/>
      <c r="AA1809"/>
      <c r="AB1809"/>
      <c r="AC1809" s="66"/>
    </row>
    <row r="1810" spans="2:29" s="35" customFormat="1">
      <c r="B1810" s="38"/>
      <c r="C1810" s="36"/>
      <c r="D1810" s="212"/>
      <c r="E1810" s="34"/>
      <c r="F1810" s="34"/>
      <c r="G1810" s="34"/>
      <c r="H1810" s="34"/>
      <c r="I1810" s="34"/>
      <c r="J1810" s="34"/>
      <c r="K1810" s="34"/>
      <c r="L1810" s="34"/>
      <c r="M1810" s="34"/>
      <c r="N1810" s="34"/>
      <c r="O1810" s="34"/>
      <c r="P1810" s="34"/>
      <c r="W1810" s="196"/>
      <c r="X1810" s="111"/>
      <c r="Y1810"/>
      <c r="Z1810"/>
      <c r="AA1810"/>
      <c r="AB1810"/>
      <c r="AC1810" s="66"/>
    </row>
    <row r="1811" spans="2:29" s="35" customFormat="1">
      <c r="B1811" s="38"/>
      <c r="C1811" s="36"/>
      <c r="D1811" s="212"/>
      <c r="E1811" s="34"/>
      <c r="F1811" s="34"/>
      <c r="G1811" s="34"/>
      <c r="H1811" s="34"/>
      <c r="I1811" s="34"/>
      <c r="J1811" s="34"/>
      <c r="K1811" s="34"/>
      <c r="L1811" s="34"/>
      <c r="M1811" s="34"/>
      <c r="N1811" s="34"/>
      <c r="O1811" s="34"/>
      <c r="P1811" s="34"/>
      <c r="W1811" s="196"/>
      <c r="X1811" s="111"/>
      <c r="Y1811"/>
      <c r="Z1811"/>
      <c r="AA1811"/>
      <c r="AB1811"/>
      <c r="AC1811" s="66"/>
    </row>
    <row r="1812" spans="2:29" s="35" customFormat="1">
      <c r="B1812" s="38"/>
      <c r="C1812" s="36"/>
      <c r="D1812" s="212"/>
      <c r="E1812" s="34"/>
      <c r="F1812" s="34"/>
      <c r="G1812" s="34"/>
      <c r="H1812" s="34"/>
      <c r="I1812" s="34"/>
      <c r="J1812" s="34"/>
      <c r="K1812" s="34"/>
      <c r="L1812" s="34"/>
      <c r="M1812" s="34"/>
      <c r="N1812" s="34"/>
      <c r="O1812" s="34"/>
      <c r="P1812" s="34"/>
      <c r="W1812" s="196"/>
      <c r="X1812" s="111"/>
      <c r="Y1812"/>
      <c r="Z1812"/>
      <c r="AA1812"/>
      <c r="AB1812"/>
      <c r="AC1812" s="66"/>
    </row>
    <row r="1813" spans="2:29" s="35" customFormat="1">
      <c r="B1813" s="38"/>
      <c r="C1813" s="36"/>
      <c r="D1813" s="212"/>
      <c r="E1813" s="34"/>
      <c r="F1813" s="34"/>
      <c r="G1813" s="34"/>
      <c r="H1813" s="34"/>
      <c r="I1813" s="34"/>
      <c r="J1813" s="34"/>
      <c r="K1813" s="34"/>
      <c r="L1813" s="34"/>
      <c r="M1813" s="34"/>
      <c r="N1813" s="34"/>
      <c r="O1813" s="34"/>
      <c r="P1813" s="34"/>
      <c r="W1813" s="196"/>
      <c r="X1813" s="111"/>
      <c r="Y1813"/>
      <c r="Z1813"/>
      <c r="AA1813"/>
      <c r="AB1813"/>
      <c r="AC1813" s="66"/>
    </row>
    <row r="1814" spans="2:29" s="35" customFormat="1">
      <c r="B1814" s="38"/>
      <c r="C1814" s="36"/>
      <c r="D1814" s="212"/>
      <c r="E1814" s="34"/>
      <c r="F1814" s="34"/>
      <c r="G1814" s="34"/>
      <c r="H1814" s="34"/>
      <c r="I1814" s="34"/>
      <c r="J1814" s="34"/>
      <c r="K1814" s="34"/>
      <c r="L1814" s="34"/>
      <c r="M1814" s="34"/>
      <c r="N1814" s="34"/>
      <c r="O1814" s="34"/>
      <c r="P1814" s="34"/>
      <c r="W1814" s="196"/>
      <c r="X1814" s="111"/>
      <c r="Y1814"/>
      <c r="Z1814"/>
      <c r="AA1814"/>
      <c r="AB1814"/>
      <c r="AC1814" s="66"/>
    </row>
    <row r="1815" spans="2:29" s="35" customFormat="1">
      <c r="B1815" s="38"/>
      <c r="C1815" s="36"/>
      <c r="D1815" s="212"/>
      <c r="E1815" s="34"/>
      <c r="F1815" s="34"/>
      <c r="G1815" s="34"/>
      <c r="H1815" s="34"/>
      <c r="I1815" s="34"/>
      <c r="J1815" s="34"/>
      <c r="K1815" s="34"/>
      <c r="L1815" s="34"/>
      <c r="M1815" s="34"/>
      <c r="N1815" s="34"/>
      <c r="O1815" s="34"/>
      <c r="P1815" s="34"/>
      <c r="W1815" s="196"/>
      <c r="X1815" s="111"/>
      <c r="Y1815"/>
      <c r="Z1815"/>
      <c r="AA1815"/>
      <c r="AB1815"/>
      <c r="AC1815" s="66"/>
    </row>
    <row r="1816" spans="2:29" s="35" customFormat="1">
      <c r="B1816" s="38"/>
      <c r="C1816" s="36"/>
      <c r="D1816" s="212"/>
      <c r="E1816" s="34"/>
      <c r="F1816" s="34"/>
      <c r="G1816" s="34"/>
      <c r="H1816" s="34"/>
      <c r="I1816" s="34"/>
      <c r="J1816" s="34"/>
      <c r="K1816" s="34"/>
      <c r="L1816" s="34"/>
      <c r="M1816" s="34"/>
      <c r="N1816" s="34"/>
      <c r="O1816" s="34"/>
      <c r="P1816" s="34"/>
      <c r="W1816" s="196"/>
      <c r="X1816" s="111"/>
      <c r="Y1816"/>
      <c r="Z1816"/>
      <c r="AA1816"/>
      <c r="AB1816"/>
      <c r="AC1816" s="66"/>
    </row>
    <row r="1817" spans="2:29" s="35" customFormat="1">
      <c r="B1817" s="38"/>
      <c r="C1817" s="36"/>
      <c r="D1817" s="212"/>
      <c r="E1817" s="34"/>
      <c r="F1817" s="34"/>
      <c r="G1817" s="34"/>
      <c r="H1817" s="34"/>
      <c r="I1817" s="34"/>
      <c r="J1817" s="34"/>
      <c r="K1817" s="34"/>
      <c r="L1817" s="34"/>
      <c r="M1817" s="34"/>
      <c r="N1817" s="34"/>
      <c r="O1817" s="34"/>
      <c r="P1817" s="34"/>
      <c r="W1817" s="196"/>
      <c r="X1817" s="111"/>
      <c r="Y1817"/>
      <c r="Z1817"/>
      <c r="AA1817"/>
      <c r="AB1817"/>
      <c r="AC1817" s="66"/>
    </row>
    <row r="1818" spans="2:29" s="35" customFormat="1">
      <c r="B1818" s="38"/>
      <c r="C1818" s="36"/>
      <c r="D1818" s="212"/>
      <c r="E1818" s="34"/>
      <c r="F1818" s="34"/>
      <c r="G1818" s="34"/>
      <c r="H1818" s="34"/>
      <c r="I1818" s="34"/>
      <c r="J1818" s="34"/>
      <c r="K1818" s="34"/>
      <c r="L1818" s="34"/>
      <c r="M1818" s="34"/>
      <c r="N1818" s="34"/>
      <c r="O1818" s="34"/>
      <c r="P1818" s="34"/>
      <c r="W1818" s="196"/>
      <c r="X1818" s="111"/>
      <c r="Y1818"/>
      <c r="Z1818"/>
      <c r="AA1818"/>
      <c r="AB1818"/>
      <c r="AC1818" s="66"/>
    </row>
    <row r="1819" spans="2:29" s="35" customFormat="1">
      <c r="B1819" s="38"/>
      <c r="C1819" s="36"/>
      <c r="D1819" s="212"/>
      <c r="E1819" s="34"/>
      <c r="F1819" s="34"/>
      <c r="G1819" s="34"/>
      <c r="H1819" s="34"/>
      <c r="I1819" s="34"/>
      <c r="J1819" s="34"/>
      <c r="K1819" s="34"/>
      <c r="L1819" s="34"/>
      <c r="M1819" s="34"/>
      <c r="N1819" s="34"/>
      <c r="O1819" s="34"/>
      <c r="P1819" s="34"/>
      <c r="W1819" s="196"/>
      <c r="X1819" s="111"/>
      <c r="Y1819"/>
      <c r="Z1819"/>
      <c r="AA1819"/>
      <c r="AB1819"/>
      <c r="AC1819" s="66"/>
    </row>
    <row r="1820" spans="2:29" s="35" customFormat="1">
      <c r="B1820" s="38"/>
      <c r="C1820" s="36"/>
      <c r="D1820" s="212"/>
      <c r="E1820" s="34"/>
      <c r="F1820" s="34"/>
      <c r="G1820" s="34"/>
      <c r="H1820" s="34"/>
      <c r="I1820" s="34"/>
      <c r="J1820" s="34"/>
      <c r="K1820" s="34"/>
      <c r="L1820" s="34"/>
      <c r="M1820" s="34"/>
      <c r="N1820" s="34"/>
      <c r="O1820" s="34"/>
      <c r="P1820" s="34"/>
      <c r="W1820" s="196"/>
      <c r="X1820" s="111"/>
      <c r="Y1820"/>
      <c r="Z1820"/>
      <c r="AA1820"/>
      <c r="AB1820"/>
      <c r="AC1820" s="66"/>
    </row>
    <row r="1821" spans="2:29" s="35" customFormat="1">
      <c r="B1821" s="38"/>
      <c r="C1821" s="36"/>
      <c r="D1821" s="212"/>
      <c r="E1821" s="34"/>
      <c r="F1821" s="34"/>
      <c r="G1821" s="34"/>
      <c r="H1821" s="34"/>
      <c r="I1821" s="34"/>
      <c r="J1821" s="34"/>
      <c r="K1821" s="34"/>
      <c r="L1821" s="34"/>
      <c r="M1821" s="34"/>
      <c r="N1821" s="34"/>
      <c r="O1821" s="34"/>
      <c r="P1821" s="34"/>
      <c r="W1821" s="196"/>
      <c r="X1821" s="111"/>
      <c r="Y1821"/>
      <c r="Z1821"/>
      <c r="AA1821"/>
      <c r="AB1821"/>
      <c r="AC1821" s="66"/>
    </row>
    <row r="1822" spans="2:29" s="35" customFormat="1">
      <c r="B1822" s="38"/>
      <c r="C1822" s="36"/>
      <c r="D1822" s="212"/>
      <c r="E1822" s="34"/>
      <c r="F1822" s="34"/>
      <c r="G1822" s="34"/>
      <c r="H1822" s="34"/>
      <c r="I1822" s="34"/>
      <c r="J1822" s="34"/>
      <c r="K1822" s="34"/>
      <c r="L1822" s="34"/>
      <c r="M1822" s="34"/>
      <c r="N1822" s="34"/>
      <c r="O1822" s="34"/>
      <c r="P1822" s="34"/>
      <c r="W1822" s="196"/>
      <c r="X1822" s="111"/>
      <c r="Y1822"/>
      <c r="Z1822"/>
      <c r="AA1822"/>
      <c r="AB1822"/>
      <c r="AC1822" s="66"/>
    </row>
    <row r="1823" spans="2:29" s="35" customFormat="1">
      <c r="B1823" s="38"/>
      <c r="C1823" s="36"/>
      <c r="D1823" s="212"/>
      <c r="E1823" s="34"/>
      <c r="F1823" s="34"/>
      <c r="G1823" s="34"/>
      <c r="H1823" s="34"/>
      <c r="I1823" s="34"/>
      <c r="J1823" s="34"/>
      <c r="K1823" s="34"/>
      <c r="L1823" s="34"/>
      <c r="M1823" s="34"/>
      <c r="N1823" s="34"/>
      <c r="O1823" s="34"/>
      <c r="P1823" s="34"/>
      <c r="W1823" s="196"/>
      <c r="X1823" s="111"/>
      <c r="Y1823"/>
      <c r="Z1823"/>
      <c r="AA1823"/>
      <c r="AB1823"/>
      <c r="AC1823" s="66"/>
    </row>
    <row r="1824" spans="2:29" s="35" customFormat="1">
      <c r="B1824" s="38"/>
      <c r="C1824" s="36"/>
      <c r="D1824" s="212"/>
      <c r="E1824" s="34"/>
      <c r="F1824" s="34"/>
      <c r="G1824" s="34"/>
      <c r="H1824" s="34"/>
      <c r="I1824" s="34"/>
      <c r="J1824" s="34"/>
      <c r="K1824" s="34"/>
      <c r="L1824" s="34"/>
      <c r="M1824" s="34"/>
      <c r="N1824" s="34"/>
      <c r="O1824" s="34"/>
      <c r="P1824" s="34"/>
      <c r="W1824" s="196"/>
      <c r="X1824" s="111"/>
      <c r="Y1824"/>
      <c r="Z1824"/>
      <c r="AA1824"/>
      <c r="AB1824"/>
      <c r="AC1824" s="66"/>
    </row>
    <row r="1825" spans="2:29" s="35" customFormat="1">
      <c r="B1825" s="38"/>
      <c r="C1825" s="36"/>
      <c r="D1825" s="212"/>
      <c r="E1825" s="34"/>
      <c r="F1825" s="34"/>
      <c r="G1825" s="34"/>
      <c r="H1825" s="34"/>
      <c r="I1825" s="34"/>
      <c r="J1825" s="34"/>
      <c r="K1825" s="34"/>
      <c r="L1825" s="34"/>
      <c r="M1825" s="34"/>
      <c r="N1825" s="34"/>
      <c r="O1825" s="34"/>
      <c r="P1825" s="34"/>
      <c r="W1825" s="196"/>
      <c r="X1825" s="111"/>
      <c r="Y1825"/>
      <c r="Z1825"/>
      <c r="AA1825"/>
      <c r="AB1825"/>
      <c r="AC1825" s="66"/>
    </row>
    <row r="1826" spans="2:29" s="35" customFormat="1">
      <c r="B1826" s="38"/>
      <c r="C1826" s="36"/>
      <c r="D1826" s="212"/>
      <c r="E1826" s="34"/>
      <c r="F1826" s="34"/>
      <c r="G1826" s="34"/>
      <c r="H1826" s="34"/>
      <c r="I1826" s="34"/>
      <c r="J1826" s="34"/>
      <c r="K1826" s="34"/>
      <c r="L1826" s="34"/>
      <c r="M1826" s="34"/>
      <c r="N1826" s="34"/>
      <c r="O1826" s="34"/>
      <c r="P1826" s="34"/>
      <c r="W1826" s="196"/>
      <c r="X1826" s="111"/>
      <c r="Y1826"/>
      <c r="Z1826"/>
      <c r="AA1826"/>
      <c r="AB1826"/>
      <c r="AC1826" s="66"/>
    </row>
    <row r="1827" spans="2:29" s="35" customFormat="1">
      <c r="B1827" s="38"/>
      <c r="C1827" s="36"/>
      <c r="D1827" s="212"/>
      <c r="E1827" s="34"/>
      <c r="F1827" s="34"/>
      <c r="G1827" s="34"/>
      <c r="H1827" s="34"/>
      <c r="I1827" s="34"/>
      <c r="J1827" s="34"/>
      <c r="K1827" s="34"/>
      <c r="L1827" s="34"/>
      <c r="M1827" s="34"/>
      <c r="N1827" s="34"/>
      <c r="O1827" s="34"/>
      <c r="P1827" s="34"/>
      <c r="W1827" s="196"/>
      <c r="X1827" s="111"/>
      <c r="Y1827"/>
      <c r="Z1827"/>
      <c r="AA1827"/>
      <c r="AB1827"/>
      <c r="AC1827" s="66"/>
    </row>
    <row r="1828" spans="2:29" s="35" customFormat="1">
      <c r="B1828" s="38"/>
      <c r="C1828" s="36"/>
      <c r="D1828" s="212"/>
      <c r="E1828" s="34"/>
      <c r="F1828" s="34"/>
      <c r="G1828" s="34"/>
      <c r="H1828" s="34"/>
      <c r="I1828" s="34"/>
      <c r="J1828" s="34"/>
      <c r="K1828" s="34"/>
      <c r="L1828" s="34"/>
      <c r="M1828" s="34"/>
      <c r="N1828" s="34"/>
      <c r="O1828" s="34"/>
      <c r="P1828" s="34"/>
      <c r="W1828" s="196"/>
      <c r="X1828" s="111"/>
      <c r="Y1828"/>
      <c r="Z1828"/>
      <c r="AA1828"/>
      <c r="AB1828"/>
      <c r="AC1828" s="66"/>
    </row>
    <row r="1829" spans="2:29" s="35" customFormat="1">
      <c r="B1829" s="38"/>
      <c r="C1829" s="36"/>
      <c r="D1829" s="212"/>
      <c r="E1829" s="34"/>
      <c r="F1829" s="34"/>
      <c r="G1829" s="34"/>
      <c r="H1829" s="34"/>
      <c r="I1829" s="34"/>
      <c r="J1829" s="34"/>
      <c r="K1829" s="34"/>
      <c r="L1829" s="34"/>
      <c r="M1829" s="34"/>
      <c r="N1829" s="34"/>
      <c r="O1829" s="34"/>
      <c r="P1829" s="34"/>
      <c r="W1829" s="196"/>
      <c r="X1829" s="111"/>
      <c r="Y1829"/>
      <c r="Z1829"/>
      <c r="AA1829"/>
      <c r="AB1829"/>
      <c r="AC1829" s="66"/>
    </row>
    <row r="1830" spans="2:29" s="35" customFormat="1">
      <c r="B1830" s="38"/>
      <c r="C1830" s="36"/>
      <c r="D1830" s="212"/>
      <c r="E1830" s="34"/>
      <c r="F1830" s="34"/>
      <c r="G1830" s="34"/>
      <c r="H1830" s="34"/>
      <c r="I1830" s="34"/>
      <c r="J1830" s="34"/>
      <c r="K1830" s="34"/>
      <c r="L1830" s="34"/>
      <c r="M1830" s="34"/>
      <c r="N1830" s="34"/>
      <c r="O1830" s="34"/>
      <c r="P1830" s="34"/>
      <c r="W1830" s="196"/>
      <c r="X1830" s="111"/>
      <c r="Y1830"/>
      <c r="Z1830"/>
      <c r="AA1830"/>
      <c r="AB1830"/>
      <c r="AC1830" s="66"/>
    </row>
    <row r="1831" spans="2:29" s="35" customFormat="1">
      <c r="B1831" s="38"/>
      <c r="C1831" s="36"/>
      <c r="D1831" s="212"/>
      <c r="E1831" s="34"/>
      <c r="F1831" s="34"/>
      <c r="G1831" s="34"/>
      <c r="H1831" s="34"/>
      <c r="I1831" s="34"/>
      <c r="J1831" s="34"/>
      <c r="K1831" s="34"/>
      <c r="L1831" s="34"/>
      <c r="M1831" s="34"/>
      <c r="N1831" s="34"/>
      <c r="O1831" s="34"/>
      <c r="P1831" s="34"/>
      <c r="W1831" s="196"/>
      <c r="X1831" s="111"/>
      <c r="Y1831"/>
      <c r="Z1831"/>
      <c r="AA1831"/>
      <c r="AB1831"/>
      <c r="AC1831" s="66"/>
    </row>
    <row r="1832" spans="2:29" s="35" customFormat="1">
      <c r="B1832" s="38"/>
      <c r="C1832" s="36"/>
      <c r="D1832" s="212"/>
      <c r="E1832" s="34"/>
      <c r="F1832" s="34"/>
      <c r="G1832" s="34"/>
      <c r="H1832" s="34"/>
      <c r="I1832" s="34"/>
      <c r="J1832" s="34"/>
      <c r="K1832" s="34"/>
      <c r="L1832" s="34"/>
      <c r="M1832" s="34"/>
      <c r="N1832" s="34"/>
      <c r="O1832" s="34"/>
      <c r="P1832" s="34"/>
      <c r="W1832" s="196"/>
      <c r="X1832" s="111"/>
      <c r="Y1832"/>
      <c r="Z1832"/>
      <c r="AA1832"/>
      <c r="AB1832"/>
      <c r="AC1832" s="66"/>
    </row>
    <row r="1833" spans="2:29" s="35" customFormat="1">
      <c r="B1833" s="38"/>
      <c r="C1833" s="36"/>
      <c r="D1833" s="212"/>
      <c r="E1833" s="34"/>
      <c r="F1833" s="34"/>
      <c r="G1833" s="34"/>
      <c r="H1833" s="34"/>
      <c r="I1833" s="34"/>
      <c r="J1833" s="34"/>
      <c r="K1833" s="34"/>
      <c r="L1833" s="34"/>
      <c r="M1833" s="34"/>
      <c r="N1833" s="34"/>
      <c r="O1833" s="34"/>
      <c r="P1833" s="34"/>
      <c r="W1833" s="196"/>
      <c r="X1833" s="111"/>
      <c r="Y1833"/>
      <c r="Z1833"/>
      <c r="AA1833"/>
      <c r="AB1833"/>
      <c r="AC1833" s="66"/>
    </row>
    <row r="1834" spans="2:29" s="35" customFormat="1">
      <c r="B1834" s="38"/>
      <c r="C1834" s="36"/>
      <c r="D1834" s="212"/>
      <c r="E1834" s="34"/>
      <c r="F1834" s="34"/>
      <c r="G1834" s="34"/>
      <c r="H1834" s="34"/>
      <c r="I1834" s="34"/>
      <c r="J1834" s="34"/>
      <c r="K1834" s="34"/>
      <c r="L1834" s="34"/>
      <c r="M1834" s="34"/>
      <c r="N1834" s="34"/>
      <c r="O1834" s="34"/>
      <c r="P1834" s="34"/>
      <c r="W1834" s="196"/>
      <c r="X1834" s="111"/>
      <c r="Y1834"/>
      <c r="Z1834"/>
      <c r="AA1834"/>
      <c r="AB1834"/>
      <c r="AC1834" s="66"/>
    </row>
    <row r="1835" spans="2:29" s="35" customFormat="1">
      <c r="B1835" s="38"/>
      <c r="C1835" s="36"/>
      <c r="D1835" s="212"/>
      <c r="E1835" s="34"/>
      <c r="F1835" s="34"/>
      <c r="G1835" s="34"/>
      <c r="H1835" s="34"/>
      <c r="I1835" s="34"/>
      <c r="J1835" s="34"/>
      <c r="K1835" s="34"/>
      <c r="L1835" s="34"/>
      <c r="M1835" s="34"/>
      <c r="N1835" s="34"/>
      <c r="O1835" s="34"/>
      <c r="P1835" s="34"/>
      <c r="W1835" s="196"/>
      <c r="X1835" s="111"/>
      <c r="Y1835"/>
      <c r="Z1835"/>
      <c r="AA1835"/>
      <c r="AB1835"/>
      <c r="AC1835" s="66"/>
    </row>
    <row r="1836" spans="2:29" s="35" customFormat="1">
      <c r="B1836" s="38"/>
      <c r="C1836" s="36"/>
      <c r="D1836" s="212"/>
      <c r="E1836" s="34"/>
      <c r="F1836" s="34"/>
      <c r="G1836" s="34"/>
      <c r="H1836" s="34"/>
      <c r="I1836" s="34"/>
      <c r="J1836" s="34"/>
      <c r="K1836" s="34"/>
      <c r="L1836" s="34"/>
      <c r="M1836" s="34"/>
      <c r="N1836" s="34"/>
      <c r="O1836" s="34"/>
      <c r="P1836" s="34"/>
      <c r="W1836" s="196"/>
      <c r="X1836" s="111"/>
      <c r="Y1836"/>
      <c r="Z1836"/>
      <c r="AA1836"/>
      <c r="AB1836"/>
      <c r="AC1836" s="66"/>
    </row>
    <row r="1837" spans="2:29" s="35" customFormat="1">
      <c r="B1837" s="38"/>
      <c r="C1837" s="36"/>
      <c r="D1837" s="212"/>
      <c r="E1837" s="34"/>
      <c r="F1837" s="34"/>
      <c r="G1837" s="34"/>
      <c r="H1837" s="34"/>
      <c r="I1837" s="34"/>
      <c r="J1837" s="34"/>
      <c r="K1837" s="34"/>
      <c r="L1837" s="34"/>
      <c r="M1837" s="34"/>
      <c r="N1837" s="34"/>
      <c r="O1837" s="34"/>
      <c r="P1837" s="34"/>
      <c r="W1837" s="196"/>
      <c r="X1837" s="111"/>
      <c r="Y1837"/>
      <c r="Z1837"/>
      <c r="AA1837"/>
      <c r="AB1837"/>
      <c r="AC1837" s="66"/>
    </row>
    <row r="1838" spans="2:29" s="35" customFormat="1">
      <c r="B1838" s="38"/>
      <c r="C1838" s="36"/>
      <c r="D1838" s="212"/>
      <c r="E1838" s="34"/>
      <c r="F1838" s="34"/>
      <c r="G1838" s="34"/>
      <c r="H1838" s="34"/>
      <c r="I1838" s="34"/>
      <c r="J1838" s="34"/>
      <c r="K1838" s="34"/>
      <c r="L1838" s="34"/>
      <c r="M1838" s="34"/>
      <c r="N1838" s="34"/>
      <c r="O1838" s="34"/>
      <c r="P1838" s="34"/>
      <c r="W1838" s="196"/>
      <c r="X1838" s="111"/>
      <c r="Y1838"/>
      <c r="Z1838"/>
      <c r="AA1838"/>
      <c r="AB1838"/>
      <c r="AC1838" s="66"/>
    </row>
    <row r="1839" spans="2:29" s="35" customFormat="1">
      <c r="B1839" s="38"/>
      <c r="C1839" s="36"/>
      <c r="D1839" s="212"/>
      <c r="E1839" s="34"/>
      <c r="F1839" s="34"/>
      <c r="G1839" s="34"/>
      <c r="H1839" s="34"/>
      <c r="I1839" s="34"/>
      <c r="J1839" s="34"/>
      <c r="K1839" s="34"/>
      <c r="L1839" s="34"/>
      <c r="M1839" s="34"/>
      <c r="N1839" s="34"/>
      <c r="O1839" s="34"/>
      <c r="P1839" s="34"/>
      <c r="W1839" s="196"/>
      <c r="X1839" s="111"/>
      <c r="Y1839"/>
      <c r="Z1839"/>
      <c r="AA1839"/>
      <c r="AB1839"/>
      <c r="AC1839" s="66"/>
    </row>
    <row r="1840" spans="2:29" s="35" customFormat="1">
      <c r="B1840" s="38"/>
      <c r="C1840" s="36"/>
      <c r="D1840" s="212"/>
      <c r="E1840" s="34"/>
      <c r="F1840" s="34"/>
      <c r="G1840" s="34"/>
      <c r="H1840" s="34"/>
      <c r="I1840" s="34"/>
      <c r="J1840" s="34"/>
      <c r="K1840" s="34"/>
      <c r="L1840" s="34"/>
      <c r="M1840" s="34"/>
      <c r="N1840" s="34"/>
      <c r="O1840" s="34"/>
      <c r="P1840" s="34"/>
      <c r="W1840" s="196"/>
      <c r="X1840" s="111"/>
      <c r="Y1840"/>
      <c r="Z1840"/>
      <c r="AA1840"/>
      <c r="AB1840"/>
      <c r="AC1840" s="66"/>
    </row>
    <row r="1841" spans="2:29" s="35" customFormat="1">
      <c r="B1841" s="38"/>
      <c r="C1841" s="36"/>
      <c r="D1841" s="212"/>
      <c r="E1841" s="34"/>
      <c r="F1841" s="34"/>
      <c r="G1841" s="34"/>
      <c r="H1841" s="34"/>
      <c r="I1841" s="34"/>
      <c r="J1841" s="34"/>
      <c r="K1841" s="34"/>
      <c r="L1841" s="34"/>
      <c r="M1841" s="34"/>
      <c r="N1841" s="34"/>
      <c r="O1841" s="34"/>
      <c r="P1841" s="34"/>
      <c r="W1841" s="196"/>
      <c r="X1841" s="111"/>
      <c r="Y1841"/>
      <c r="Z1841"/>
      <c r="AA1841"/>
      <c r="AB1841"/>
      <c r="AC1841" s="66"/>
    </row>
    <row r="1842" spans="2:29" s="35" customFormat="1">
      <c r="B1842" s="38"/>
      <c r="C1842" s="36"/>
      <c r="D1842" s="212"/>
      <c r="E1842" s="34"/>
      <c r="F1842" s="34"/>
      <c r="G1842" s="34"/>
      <c r="H1842" s="34"/>
      <c r="I1842" s="34"/>
      <c r="J1842" s="34"/>
      <c r="K1842" s="34"/>
      <c r="L1842" s="34"/>
      <c r="M1842" s="34"/>
      <c r="N1842" s="34"/>
      <c r="O1842" s="34"/>
      <c r="P1842" s="34"/>
      <c r="W1842" s="196"/>
      <c r="X1842" s="111"/>
      <c r="Y1842"/>
      <c r="Z1842"/>
      <c r="AA1842"/>
      <c r="AB1842"/>
      <c r="AC1842" s="66"/>
    </row>
    <row r="1843" spans="2:29" s="35" customFormat="1">
      <c r="B1843" s="38"/>
      <c r="C1843" s="36"/>
      <c r="D1843" s="212"/>
      <c r="E1843" s="34"/>
      <c r="F1843" s="34"/>
      <c r="G1843" s="34"/>
      <c r="H1843" s="34"/>
      <c r="I1843" s="34"/>
      <c r="J1843" s="34"/>
      <c r="K1843" s="34"/>
      <c r="L1843" s="34"/>
      <c r="M1843" s="34"/>
      <c r="N1843" s="34"/>
      <c r="O1843" s="34"/>
      <c r="P1843" s="34"/>
      <c r="W1843" s="196"/>
      <c r="X1843" s="111"/>
      <c r="Y1843"/>
      <c r="Z1843"/>
      <c r="AA1843"/>
      <c r="AB1843"/>
      <c r="AC1843" s="66"/>
    </row>
    <row r="1844" spans="2:29" s="35" customFormat="1">
      <c r="B1844" s="38"/>
      <c r="C1844" s="36"/>
      <c r="D1844" s="212"/>
      <c r="E1844" s="34"/>
      <c r="F1844" s="34"/>
      <c r="G1844" s="34"/>
      <c r="H1844" s="34"/>
      <c r="I1844" s="34"/>
      <c r="J1844" s="34"/>
      <c r="K1844" s="34"/>
      <c r="L1844" s="34"/>
      <c r="M1844" s="34"/>
      <c r="N1844" s="34"/>
      <c r="O1844" s="34"/>
      <c r="P1844" s="34"/>
      <c r="W1844" s="196"/>
      <c r="X1844" s="111"/>
      <c r="Y1844"/>
      <c r="Z1844"/>
      <c r="AA1844"/>
      <c r="AB1844"/>
      <c r="AC1844" s="66"/>
    </row>
    <row r="1845" spans="2:29" s="35" customFormat="1">
      <c r="B1845" s="38"/>
      <c r="C1845" s="36"/>
      <c r="D1845" s="212"/>
      <c r="E1845" s="34"/>
      <c r="F1845" s="34"/>
      <c r="G1845" s="34"/>
      <c r="H1845" s="34"/>
      <c r="I1845" s="34"/>
      <c r="J1845" s="34"/>
      <c r="K1845" s="34"/>
      <c r="L1845" s="34"/>
      <c r="M1845" s="34"/>
      <c r="N1845" s="34"/>
      <c r="O1845" s="34"/>
      <c r="P1845" s="34"/>
      <c r="W1845" s="196"/>
      <c r="X1845" s="111"/>
      <c r="Y1845"/>
      <c r="Z1845"/>
      <c r="AA1845"/>
      <c r="AB1845"/>
      <c r="AC1845" s="66"/>
    </row>
    <row r="1846" spans="2:29" s="35" customFormat="1">
      <c r="B1846" s="38"/>
      <c r="C1846" s="36"/>
      <c r="D1846" s="212"/>
      <c r="E1846" s="34"/>
      <c r="F1846" s="34"/>
      <c r="G1846" s="34"/>
      <c r="H1846" s="34"/>
      <c r="I1846" s="34"/>
      <c r="J1846" s="34"/>
      <c r="K1846" s="34"/>
      <c r="L1846" s="34"/>
      <c r="M1846" s="34"/>
      <c r="N1846" s="34"/>
      <c r="O1846" s="34"/>
      <c r="P1846" s="34"/>
      <c r="W1846" s="196"/>
      <c r="X1846" s="111"/>
      <c r="Y1846"/>
      <c r="Z1846"/>
      <c r="AA1846"/>
      <c r="AB1846"/>
      <c r="AC1846" s="66"/>
    </row>
    <row r="1847" spans="2:29" s="35" customFormat="1">
      <c r="B1847" s="38"/>
      <c r="C1847" s="36"/>
      <c r="D1847" s="212"/>
      <c r="E1847" s="34"/>
      <c r="F1847" s="34"/>
      <c r="G1847" s="34"/>
      <c r="H1847" s="34"/>
      <c r="I1847" s="34"/>
      <c r="J1847" s="34"/>
      <c r="K1847" s="34"/>
      <c r="L1847" s="34"/>
      <c r="M1847" s="34"/>
      <c r="N1847" s="34"/>
      <c r="O1847" s="34"/>
      <c r="P1847" s="34"/>
      <c r="W1847" s="196"/>
      <c r="X1847" s="111"/>
      <c r="Y1847"/>
      <c r="Z1847"/>
      <c r="AA1847"/>
      <c r="AB1847"/>
      <c r="AC1847" s="66"/>
    </row>
    <row r="1848" spans="2:29" s="35" customFormat="1">
      <c r="B1848" s="38"/>
      <c r="C1848" s="36"/>
      <c r="D1848" s="212"/>
      <c r="E1848" s="34"/>
      <c r="F1848" s="34"/>
      <c r="G1848" s="34"/>
      <c r="H1848" s="34"/>
      <c r="I1848" s="34"/>
      <c r="J1848" s="34"/>
      <c r="K1848" s="34"/>
      <c r="L1848" s="34"/>
      <c r="M1848" s="34"/>
      <c r="N1848" s="34"/>
      <c r="O1848" s="34"/>
      <c r="P1848" s="34"/>
      <c r="W1848" s="196"/>
      <c r="X1848" s="111"/>
      <c r="Y1848"/>
      <c r="Z1848"/>
      <c r="AA1848"/>
      <c r="AB1848"/>
      <c r="AC1848" s="66"/>
    </row>
    <row r="1849" spans="2:29" s="35" customFormat="1">
      <c r="B1849" s="38"/>
      <c r="C1849" s="36"/>
      <c r="D1849" s="212"/>
      <c r="E1849" s="34"/>
      <c r="F1849" s="34"/>
      <c r="G1849" s="34"/>
      <c r="H1849" s="34"/>
      <c r="I1849" s="34"/>
      <c r="J1849" s="34"/>
      <c r="K1849" s="34"/>
      <c r="L1849" s="34"/>
      <c r="M1849" s="34"/>
      <c r="N1849" s="34"/>
      <c r="O1849" s="34"/>
      <c r="P1849" s="34"/>
      <c r="W1849" s="196"/>
      <c r="X1849" s="111"/>
      <c r="Y1849"/>
      <c r="Z1849"/>
      <c r="AA1849"/>
      <c r="AB1849"/>
      <c r="AC1849" s="66"/>
    </row>
    <row r="1850" spans="2:29" s="35" customFormat="1">
      <c r="B1850" s="38"/>
      <c r="C1850" s="36"/>
      <c r="D1850" s="212"/>
      <c r="E1850" s="34"/>
      <c r="F1850" s="34"/>
      <c r="G1850" s="34"/>
      <c r="H1850" s="34"/>
      <c r="I1850" s="34"/>
      <c r="J1850" s="34"/>
      <c r="K1850" s="34"/>
      <c r="L1850" s="34"/>
      <c r="M1850" s="34"/>
      <c r="N1850" s="34"/>
      <c r="O1850" s="34"/>
      <c r="P1850" s="34"/>
      <c r="W1850" s="196"/>
      <c r="X1850" s="111"/>
      <c r="Y1850"/>
      <c r="Z1850"/>
      <c r="AA1850"/>
      <c r="AB1850"/>
      <c r="AC1850" s="66"/>
    </row>
    <row r="1851" spans="2:29" s="35" customFormat="1">
      <c r="B1851" s="38"/>
      <c r="C1851" s="36"/>
      <c r="D1851" s="212"/>
      <c r="E1851" s="34"/>
      <c r="F1851" s="34"/>
      <c r="G1851" s="34"/>
      <c r="H1851" s="34"/>
      <c r="I1851" s="34"/>
      <c r="J1851" s="34"/>
      <c r="K1851" s="34"/>
      <c r="L1851" s="34"/>
      <c r="M1851" s="34"/>
      <c r="N1851" s="34"/>
      <c r="O1851" s="34"/>
      <c r="P1851" s="34"/>
      <c r="W1851" s="196"/>
      <c r="X1851" s="111"/>
      <c r="Y1851"/>
      <c r="Z1851"/>
      <c r="AA1851"/>
      <c r="AB1851"/>
      <c r="AC1851" s="66"/>
    </row>
    <row r="1852" spans="2:29" s="35" customFormat="1">
      <c r="B1852" s="38"/>
      <c r="C1852" s="36"/>
      <c r="D1852" s="212"/>
      <c r="E1852" s="34"/>
      <c r="F1852" s="34"/>
      <c r="G1852" s="34"/>
      <c r="H1852" s="34"/>
      <c r="I1852" s="34"/>
      <c r="J1852" s="34"/>
      <c r="K1852" s="34"/>
      <c r="L1852" s="34"/>
      <c r="M1852" s="34"/>
      <c r="N1852" s="34"/>
      <c r="O1852" s="34"/>
      <c r="P1852" s="34"/>
      <c r="W1852" s="196"/>
      <c r="X1852" s="111"/>
      <c r="Y1852"/>
      <c r="Z1852"/>
      <c r="AA1852"/>
      <c r="AB1852"/>
      <c r="AC1852" s="66"/>
    </row>
    <row r="1853" spans="2:29" s="35" customFormat="1">
      <c r="B1853" s="38"/>
      <c r="C1853" s="36"/>
      <c r="D1853" s="212"/>
      <c r="E1853" s="34"/>
      <c r="F1853" s="34"/>
      <c r="G1853" s="34"/>
      <c r="H1853" s="34"/>
      <c r="I1853" s="34"/>
      <c r="J1853" s="34"/>
      <c r="K1853" s="34"/>
      <c r="L1853" s="34"/>
      <c r="M1853" s="34"/>
      <c r="N1853" s="34"/>
      <c r="O1853" s="34"/>
      <c r="P1853" s="34"/>
      <c r="W1853" s="196"/>
      <c r="X1853" s="111"/>
      <c r="Y1853"/>
      <c r="Z1853"/>
      <c r="AA1853"/>
      <c r="AB1853"/>
      <c r="AC1853" s="66"/>
    </row>
    <row r="1854" spans="2:29" s="35" customFormat="1">
      <c r="B1854" s="38"/>
      <c r="C1854" s="36"/>
      <c r="D1854" s="212"/>
      <c r="E1854" s="34"/>
      <c r="F1854" s="34"/>
      <c r="G1854" s="34"/>
      <c r="H1854" s="34"/>
      <c r="I1854" s="34"/>
      <c r="J1854" s="34"/>
      <c r="K1854" s="34"/>
      <c r="L1854" s="34"/>
      <c r="M1854" s="34"/>
      <c r="N1854" s="34"/>
      <c r="O1854" s="34"/>
      <c r="P1854" s="34"/>
      <c r="W1854" s="196"/>
      <c r="X1854" s="111"/>
      <c r="Y1854"/>
      <c r="Z1854"/>
      <c r="AA1854"/>
      <c r="AB1854"/>
      <c r="AC1854" s="66"/>
    </row>
    <row r="1855" spans="2:29" s="35" customFormat="1">
      <c r="B1855" s="38"/>
      <c r="C1855" s="36"/>
      <c r="D1855" s="212"/>
      <c r="E1855" s="34"/>
      <c r="F1855" s="34"/>
      <c r="G1855" s="34"/>
      <c r="H1855" s="34"/>
      <c r="I1855" s="34"/>
      <c r="J1855" s="34"/>
      <c r="K1855" s="34"/>
      <c r="L1855" s="34"/>
      <c r="M1855" s="34"/>
      <c r="N1855" s="34"/>
      <c r="O1855" s="34"/>
      <c r="P1855" s="34"/>
      <c r="W1855" s="196"/>
      <c r="X1855" s="111"/>
      <c r="Y1855"/>
      <c r="Z1855"/>
      <c r="AA1855"/>
      <c r="AB1855"/>
      <c r="AC1855" s="66"/>
    </row>
    <row r="1856" spans="2:29" s="35" customFormat="1">
      <c r="B1856" s="38"/>
      <c r="C1856" s="36"/>
      <c r="D1856" s="212"/>
      <c r="E1856" s="34"/>
      <c r="F1856" s="34"/>
      <c r="G1856" s="34"/>
      <c r="H1856" s="34"/>
      <c r="I1856" s="34"/>
      <c r="J1856" s="34"/>
      <c r="K1856" s="34"/>
      <c r="L1856" s="34"/>
      <c r="M1856" s="34"/>
      <c r="N1856" s="34"/>
      <c r="O1856" s="34"/>
      <c r="P1856" s="34"/>
      <c r="W1856" s="196"/>
      <c r="X1856" s="111"/>
      <c r="Y1856"/>
      <c r="Z1856"/>
      <c r="AA1856"/>
      <c r="AB1856"/>
      <c r="AC1856" s="66"/>
    </row>
    <row r="1857" spans="2:29" s="35" customFormat="1">
      <c r="B1857" s="38"/>
      <c r="C1857" s="36"/>
      <c r="D1857" s="212"/>
      <c r="E1857" s="34"/>
      <c r="F1857" s="34"/>
      <c r="G1857" s="34"/>
      <c r="H1857" s="34"/>
      <c r="I1857" s="34"/>
      <c r="J1857" s="34"/>
      <c r="K1857" s="34"/>
      <c r="L1857" s="34"/>
      <c r="M1857" s="34"/>
      <c r="N1857" s="34"/>
      <c r="O1857" s="34"/>
      <c r="P1857" s="34"/>
      <c r="W1857" s="196"/>
      <c r="X1857" s="111"/>
      <c r="Y1857"/>
      <c r="Z1857"/>
      <c r="AA1857"/>
      <c r="AB1857"/>
      <c r="AC1857" s="66"/>
    </row>
    <row r="1858" spans="2:29" s="35" customFormat="1">
      <c r="B1858" s="38"/>
      <c r="C1858" s="36"/>
      <c r="D1858" s="212"/>
      <c r="E1858" s="34"/>
      <c r="F1858" s="34"/>
      <c r="G1858" s="34"/>
      <c r="H1858" s="34"/>
      <c r="I1858" s="34"/>
      <c r="J1858" s="34"/>
      <c r="K1858" s="34"/>
      <c r="L1858" s="34"/>
      <c r="M1858" s="34"/>
      <c r="N1858" s="34"/>
      <c r="O1858" s="34"/>
      <c r="P1858" s="34"/>
      <c r="W1858" s="196"/>
      <c r="X1858" s="111"/>
      <c r="Y1858"/>
      <c r="Z1858"/>
      <c r="AA1858"/>
      <c r="AB1858"/>
      <c r="AC1858" s="66"/>
    </row>
    <row r="1859" spans="2:29" s="35" customFormat="1">
      <c r="B1859" s="38"/>
      <c r="C1859" s="36"/>
      <c r="D1859" s="212"/>
      <c r="E1859" s="34"/>
      <c r="F1859" s="34"/>
      <c r="G1859" s="34"/>
      <c r="H1859" s="34"/>
      <c r="I1859" s="34"/>
      <c r="J1859" s="34"/>
      <c r="K1859" s="34"/>
      <c r="L1859" s="34"/>
      <c r="M1859" s="34"/>
      <c r="N1859" s="34"/>
      <c r="O1859" s="34"/>
      <c r="P1859" s="34"/>
      <c r="W1859" s="196"/>
      <c r="X1859" s="111"/>
      <c r="Y1859"/>
      <c r="Z1859"/>
      <c r="AA1859"/>
      <c r="AB1859"/>
      <c r="AC1859" s="66"/>
    </row>
    <row r="1860" spans="2:29" s="35" customFormat="1">
      <c r="B1860" s="38"/>
      <c r="C1860" s="36"/>
      <c r="D1860" s="212"/>
      <c r="E1860" s="34"/>
      <c r="F1860" s="34"/>
      <c r="G1860" s="34"/>
      <c r="H1860" s="34"/>
      <c r="I1860" s="34"/>
      <c r="J1860" s="34"/>
      <c r="K1860" s="34"/>
      <c r="L1860" s="34"/>
      <c r="M1860" s="34"/>
      <c r="N1860" s="34"/>
      <c r="O1860" s="34"/>
      <c r="P1860" s="34"/>
      <c r="W1860" s="196"/>
      <c r="X1860" s="111"/>
      <c r="Y1860"/>
      <c r="Z1860"/>
      <c r="AA1860"/>
      <c r="AB1860"/>
      <c r="AC1860" s="66"/>
    </row>
    <row r="1861" spans="2:29" s="35" customFormat="1">
      <c r="B1861" s="38"/>
      <c r="C1861" s="36"/>
      <c r="D1861" s="212"/>
      <c r="E1861" s="34"/>
      <c r="F1861" s="34"/>
      <c r="G1861" s="34"/>
      <c r="H1861" s="34"/>
      <c r="I1861" s="34"/>
      <c r="J1861" s="34"/>
      <c r="K1861" s="34"/>
      <c r="L1861" s="34"/>
      <c r="M1861" s="34"/>
      <c r="N1861" s="34"/>
      <c r="O1861" s="34"/>
      <c r="P1861" s="34"/>
      <c r="W1861" s="196"/>
      <c r="X1861" s="111"/>
      <c r="Y1861"/>
      <c r="Z1861"/>
      <c r="AA1861"/>
      <c r="AB1861"/>
      <c r="AC1861" s="66"/>
    </row>
    <row r="1862" spans="2:29" s="35" customFormat="1">
      <c r="B1862" s="38"/>
      <c r="C1862" s="36"/>
      <c r="D1862" s="212"/>
      <c r="E1862" s="34"/>
      <c r="F1862" s="34"/>
      <c r="G1862" s="34"/>
      <c r="H1862" s="34"/>
      <c r="I1862" s="34"/>
      <c r="J1862" s="34"/>
      <c r="K1862" s="34"/>
      <c r="L1862" s="34"/>
      <c r="M1862" s="34"/>
      <c r="N1862" s="34"/>
      <c r="O1862" s="34"/>
      <c r="P1862" s="34"/>
      <c r="W1862" s="196"/>
      <c r="X1862" s="111"/>
      <c r="Y1862"/>
      <c r="Z1862"/>
      <c r="AA1862"/>
      <c r="AB1862"/>
      <c r="AC1862" s="66"/>
    </row>
    <row r="1863" spans="2:29" s="35" customFormat="1">
      <c r="B1863" s="38"/>
      <c r="C1863" s="36"/>
      <c r="D1863" s="212"/>
      <c r="E1863" s="34"/>
      <c r="F1863" s="34"/>
      <c r="G1863" s="34"/>
      <c r="H1863" s="34"/>
      <c r="I1863" s="34"/>
      <c r="J1863" s="34"/>
      <c r="K1863" s="34"/>
      <c r="L1863" s="34"/>
      <c r="M1863" s="34"/>
      <c r="N1863" s="34"/>
      <c r="O1863" s="34"/>
      <c r="P1863" s="34"/>
      <c r="W1863" s="196"/>
      <c r="X1863" s="111"/>
      <c r="Y1863"/>
      <c r="Z1863"/>
      <c r="AA1863"/>
      <c r="AB1863"/>
      <c r="AC1863" s="66"/>
    </row>
    <row r="1864" spans="2:29" s="35" customFormat="1">
      <c r="B1864" s="38"/>
      <c r="C1864" s="36"/>
      <c r="D1864" s="212"/>
      <c r="E1864" s="34"/>
      <c r="F1864" s="34"/>
      <c r="G1864" s="34"/>
      <c r="H1864" s="34"/>
      <c r="I1864" s="34"/>
      <c r="J1864" s="34"/>
      <c r="K1864" s="34"/>
      <c r="L1864" s="34"/>
      <c r="M1864" s="34"/>
      <c r="N1864" s="34"/>
      <c r="O1864" s="34"/>
      <c r="P1864" s="34"/>
      <c r="W1864" s="196"/>
      <c r="X1864" s="111"/>
      <c r="Y1864"/>
      <c r="Z1864"/>
      <c r="AA1864"/>
      <c r="AB1864"/>
      <c r="AC1864" s="66"/>
    </row>
    <row r="1865" spans="2:29" s="35" customFormat="1">
      <c r="B1865" s="38"/>
      <c r="C1865" s="36"/>
      <c r="D1865" s="212"/>
      <c r="E1865" s="34"/>
      <c r="F1865" s="34"/>
      <c r="G1865" s="34"/>
      <c r="H1865" s="34"/>
      <c r="I1865" s="34"/>
      <c r="J1865" s="34"/>
      <c r="K1865" s="34"/>
      <c r="L1865" s="34"/>
      <c r="M1865" s="34"/>
      <c r="N1865" s="34"/>
      <c r="O1865" s="34"/>
      <c r="P1865" s="34"/>
      <c r="W1865" s="196"/>
      <c r="X1865" s="111"/>
      <c r="Y1865"/>
      <c r="Z1865"/>
      <c r="AA1865"/>
      <c r="AB1865"/>
      <c r="AC1865" s="66"/>
    </row>
    <row r="1866" spans="2:29" s="35" customFormat="1">
      <c r="B1866" s="38"/>
      <c r="C1866" s="36"/>
      <c r="D1866" s="212"/>
      <c r="E1866" s="34"/>
      <c r="F1866" s="34"/>
      <c r="G1866" s="34"/>
      <c r="H1866" s="34"/>
      <c r="I1866" s="34"/>
      <c r="J1866" s="34"/>
      <c r="K1866" s="34"/>
      <c r="L1866" s="34"/>
      <c r="M1866" s="34"/>
      <c r="N1866" s="34"/>
      <c r="O1866" s="34"/>
      <c r="P1866" s="34"/>
      <c r="W1866" s="196"/>
      <c r="X1866" s="111"/>
      <c r="Y1866"/>
      <c r="Z1866"/>
      <c r="AA1866"/>
      <c r="AB1866"/>
      <c r="AC1866" s="66"/>
    </row>
    <row r="1867" spans="2:29" s="35" customFormat="1">
      <c r="B1867" s="38"/>
      <c r="C1867" s="36"/>
      <c r="D1867" s="212"/>
      <c r="E1867" s="34"/>
      <c r="F1867" s="34"/>
      <c r="G1867" s="34"/>
      <c r="H1867" s="34"/>
      <c r="I1867" s="34"/>
      <c r="J1867" s="34"/>
      <c r="K1867" s="34"/>
      <c r="L1867" s="34"/>
      <c r="M1867" s="34"/>
      <c r="N1867" s="34"/>
      <c r="O1867" s="34"/>
      <c r="P1867" s="34"/>
      <c r="W1867" s="196"/>
      <c r="X1867" s="111"/>
      <c r="Y1867"/>
      <c r="Z1867"/>
      <c r="AA1867"/>
      <c r="AB1867"/>
      <c r="AC1867" s="66"/>
    </row>
    <row r="1868" spans="2:29" s="35" customFormat="1">
      <c r="B1868" s="38"/>
      <c r="C1868" s="36"/>
      <c r="D1868" s="212"/>
      <c r="E1868" s="34"/>
      <c r="F1868" s="34"/>
      <c r="G1868" s="34"/>
      <c r="H1868" s="34"/>
      <c r="I1868" s="34"/>
      <c r="J1868" s="34"/>
      <c r="K1868" s="34"/>
      <c r="L1868" s="34"/>
      <c r="M1868" s="34"/>
      <c r="N1868" s="34"/>
      <c r="O1868" s="34"/>
      <c r="P1868" s="34"/>
      <c r="W1868" s="196"/>
      <c r="X1868" s="111"/>
      <c r="Y1868"/>
      <c r="Z1868"/>
      <c r="AA1868"/>
      <c r="AB1868"/>
      <c r="AC1868" s="66"/>
    </row>
    <row r="1869" spans="2:29" s="35" customFormat="1">
      <c r="B1869" s="38"/>
      <c r="C1869" s="36"/>
      <c r="D1869" s="212"/>
      <c r="E1869" s="34"/>
      <c r="F1869" s="34"/>
      <c r="G1869" s="34"/>
      <c r="H1869" s="34"/>
      <c r="I1869" s="34"/>
      <c r="J1869" s="34"/>
      <c r="K1869" s="34"/>
      <c r="L1869" s="34"/>
      <c r="M1869" s="34"/>
      <c r="N1869" s="34"/>
      <c r="O1869" s="34"/>
      <c r="P1869" s="34"/>
      <c r="W1869" s="196"/>
      <c r="X1869" s="111"/>
      <c r="Y1869"/>
      <c r="Z1869"/>
      <c r="AA1869"/>
      <c r="AB1869"/>
      <c r="AC1869" s="66"/>
    </row>
    <row r="1870" spans="2:29" s="35" customFormat="1">
      <c r="B1870" s="38"/>
      <c r="C1870" s="36"/>
      <c r="D1870" s="212"/>
      <c r="E1870" s="34"/>
      <c r="F1870" s="34"/>
      <c r="G1870" s="34"/>
      <c r="H1870" s="34"/>
      <c r="I1870" s="34"/>
      <c r="J1870" s="34"/>
      <c r="K1870" s="34"/>
      <c r="L1870" s="34"/>
      <c r="M1870" s="34"/>
      <c r="N1870" s="34"/>
      <c r="O1870" s="34"/>
      <c r="P1870" s="34"/>
      <c r="W1870" s="196"/>
      <c r="X1870" s="111"/>
      <c r="Y1870"/>
      <c r="Z1870"/>
      <c r="AA1870"/>
      <c r="AB1870"/>
      <c r="AC1870" s="66"/>
    </row>
    <row r="1871" spans="2:29" s="35" customFormat="1">
      <c r="B1871" s="38"/>
      <c r="C1871" s="36"/>
      <c r="D1871" s="212"/>
      <c r="E1871" s="34"/>
      <c r="F1871" s="34"/>
      <c r="G1871" s="34"/>
      <c r="H1871" s="34"/>
      <c r="I1871" s="34"/>
      <c r="J1871" s="34"/>
      <c r="K1871" s="34"/>
      <c r="L1871" s="34"/>
      <c r="M1871" s="34"/>
      <c r="N1871" s="34"/>
      <c r="O1871" s="34"/>
      <c r="P1871" s="34"/>
      <c r="W1871" s="196"/>
      <c r="X1871" s="111"/>
      <c r="Y1871"/>
      <c r="Z1871"/>
      <c r="AA1871"/>
      <c r="AB1871"/>
      <c r="AC1871" s="66"/>
    </row>
    <row r="1872" spans="2:29" s="35" customFormat="1">
      <c r="B1872" s="38"/>
      <c r="C1872" s="36"/>
      <c r="D1872" s="212"/>
      <c r="E1872" s="34"/>
      <c r="F1872" s="34"/>
      <c r="G1872" s="34"/>
      <c r="H1872" s="34"/>
      <c r="I1872" s="34"/>
      <c r="J1872" s="34"/>
      <c r="K1872" s="34"/>
      <c r="L1872" s="34"/>
      <c r="M1872" s="34"/>
      <c r="N1872" s="34"/>
      <c r="O1872" s="34"/>
      <c r="P1872" s="34"/>
      <c r="W1872" s="196"/>
      <c r="X1872" s="111"/>
      <c r="Y1872"/>
      <c r="Z1872"/>
      <c r="AA1872"/>
      <c r="AB1872"/>
      <c r="AC1872" s="66"/>
    </row>
    <row r="1873" spans="2:29" s="35" customFormat="1">
      <c r="B1873" s="38"/>
      <c r="C1873" s="36"/>
      <c r="D1873" s="212"/>
      <c r="E1873" s="34"/>
      <c r="F1873" s="34"/>
      <c r="G1873" s="34"/>
      <c r="H1873" s="34"/>
      <c r="I1873" s="34"/>
      <c r="J1873" s="34"/>
      <c r="K1873" s="34"/>
      <c r="L1873" s="34"/>
      <c r="M1873" s="34"/>
      <c r="N1873" s="34"/>
      <c r="O1873" s="34"/>
      <c r="P1873" s="34"/>
      <c r="W1873" s="196"/>
      <c r="X1873" s="111"/>
      <c r="Y1873"/>
      <c r="Z1873"/>
      <c r="AA1873"/>
      <c r="AB1873"/>
      <c r="AC1873" s="66"/>
    </row>
    <row r="1874" spans="2:29" s="35" customFormat="1">
      <c r="B1874" s="38"/>
      <c r="C1874" s="36"/>
      <c r="D1874" s="212"/>
      <c r="E1874" s="34"/>
      <c r="F1874" s="34"/>
      <c r="G1874" s="34"/>
      <c r="H1874" s="34"/>
      <c r="I1874" s="34"/>
      <c r="J1874" s="34"/>
      <c r="K1874" s="34"/>
      <c r="L1874" s="34"/>
      <c r="M1874" s="34"/>
      <c r="N1874" s="34"/>
      <c r="O1874" s="34"/>
      <c r="P1874" s="34"/>
      <c r="W1874" s="196"/>
      <c r="X1874" s="111"/>
      <c r="Y1874"/>
      <c r="Z1874"/>
      <c r="AA1874"/>
      <c r="AB1874"/>
      <c r="AC1874" s="66"/>
    </row>
    <row r="1875" spans="2:29" s="35" customFormat="1">
      <c r="B1875" s="38"/>
      <c r="C1875" s="36"/>
      <c r="D1875" s="212"/>
      <c r="E1875" s="34"/>
      <c r="F1875" s="34"/>
      <c r="G1875" s="34"/>
      <c r="H1875" s="34"/>
      <c r="I1875" s="34"/>
      <c r="J1875" s="34"/>
      <c r="K1875" s="34"/>
      <c r="L1875" s="34"/>
      <c r="M1875" s="34"/>
      <c r="N1875" s="34"/>
      <c r="O1875" s="34"/>
      <c r="P1875" s="34"/>
      <c r="W1875" s="196"/>
      <c r="X1875" s="111"/>
      <c r="Y1875"/>
      <c r="Z1875"/>
      <c r="AA1875"/>
      <c r="AB1875"/>
      <c r="AC1875" s="66"/>
    </row>
    <row r="1876" spans="2:29" s="35" customFormat="1">
      <c r="B1876" s="38"/>
      <c r="C1876" s="36"/>
      <c r="D1876" s="212"/>
      <c r="E1876" s="34"/>
      <c r="F1876" s="34"/>
      <c r="G1876" s="34"/>
      <c r="H1876" s="34"/>
      <c r="I1876" s="34"/>
      <c r="J1876" s="34"/>
      <c r="K1876" s="34"/>
      <c r="L1876" s="34"/>
      <c r="M1876" s="34"/>
      <c r="N1876" s="34"/>
      <c r="O1876" s="34"/>
      <c r="P1876" s="34"/>
      <c r="W1876" s="196"/>
      <c r="X1876" s="111"/>
      <c r="Y1876"/>
      <c r="Z1876"/>
      <c r="AA1876"/>
      <c r="AB1876"/>
      <c r="AC1876" s="66"/>
    </row>
    <row r="1877" spans="2:29" s="35" customFormat="1">
      <c r="B1877" s="38"/>
      <c r="C1877" s="36"/>
      <c r="D1877" s="212"/>
      <c r="E1877" s="34"/>
      <c r="F1877" s="34"/>
      <c r="G1877" s="34"/>
      <c r="H1877" s="34"/>
      <c r="I1877" s="34"/>
      <c r="J1877" s="34"/>
      <c r="K1877" s="34"/>
      <c r="L1877" s="34"/>
      <c r="M1877" s="34"/>
      <c r="N1877" s="34"/>
      <c r="O1877" s="34"/>
      <c r="P1877" s="34"/>
      <c r="W1877" s="196"/>
      <c r="X1877" s="111"/>
      <c r="Y1877"/>
      <c r="Z1877"/>
      <c r="AA1877"/>
      <c r="AB1877"/>
      <c r="AC1877" s="66"/>
    </row>
    <row r="1878" spans="2:29" s="35" customFormat="1">
      <c r="B1878" s="38"/>
      <c r="C1878" s="36"/>
      <c r="D1878" s="212"/>
      <c r="E1878" s="34"/>
      <c r="F1878" s="34"/>
      <c r="G1878" s="34"/>
      <c r="H1878" s="34"/>
      <c r="I1878" s="34"/>
      <c r="J1878" s="34"/>
      <c r="K1878" s="34"/>
      <c r="L1878" s="34"/>
      <c r="M1878" s="34"/>
      <c r="N1878" s="34"/>
      <c r="O1878" s="34"/>
      <c r="P1878" s="34"/>
      <c r="W1878" s="196"/>
      <c r="X1878" s="111"/>
      <c r="Y1878"/>
      <c r="Z1878"/>
      <c r="AA1878"/>
      <c r="AB1878"/>
      <c r="AC1878" s="66"/>
    </row>
    <row r="1879" spans="2:29" s="35" customFormat="1">
      <c r="B1879" s="38"/>
      <c r="C1879" s="36"/>
      <c r="D1879" s="212"/>
      <c r="E1879" s="34"/>
      <c r="F1879" s="34"/>
      <c r="G1879" s="34"/>
      <c r="H1879" s="34"/>
      <c r="I1879" s="34"/>
      <c r="J1879" s="34"/>
      <c r="K1879" s="34"/>
      <c r="L1879" s="34"/>
      <c r="M1879" s="34"/>
      <c r="N1879" s="34"/>
      <c r="O1879" s="34"/>
      <c r="P1879" s="34"/>
      <c r="W1879" s="196"/>
      <c r="X1879" s="111"/>
      <c r="Y1879"/>
      <c r="Z1879"/>
      <c r="AA1879"/>
      <c r="AB1879"/>
      <c r="AC1879" s="66"/>
    </row>
    <row r="1880" spans="2:29" s="35" customFormat="1">
      <c r="B1880" s="38"/>
      <c r="C1880" s="36"/>
      <c r="D1880" s="212"/>
      <c r="E1880" s="34"/>
      <c r="F1880" s="34"/>
      <c r="G1880" s="34"/>
      <c r="H1880" s="34"/>
      <c r="I1880" s="34"/>
      <c r="J1880" s="34"/>
      <c r="K1880" s="34"/>
      <c r="L1880" s="34"/>
      <c r="M1880" s="34"/>
      <c r="N1880" s="34"/>
      <c r="O1880" s="34"/>
      <c r="P1880" s="34"/>
      <c r="W1880" s="196"/>
      <c r="X1880" s="111"/>
      <c r="Y1880"/>
      <c r="Z1880"/>
      <c r="AA1880"/>
      <c r="AB1880"/>
      <c r="AC1880" s="66"/>
    </row>
    <row r="1881" spans="2:29" s="35" customFormat="1">
      <c r="B1881" s="38"/>
      <c r="C1881" s="36"/>
      <c r="D1881" s="212"/>
      <c r="E1881" s="34"/>
      <c r="F1881" s="34"/>
      <c r="G1881" s="34"/>
      <c r="H1881" s="34"/>
      <c r="I1881" s="34"/>
      <c r="J1881" s="34"/>
      <c r="K1881" s="34"/>
      <c r="L1881" s="34"/>
      <c r="M1881" s="34"/>
      <c r="N1881" s="34"/>
      <c r="O1881" s="34"/>
      <c r="P1881" s="34"/>
      <c r="W1881" s="196"/>
      <c r="X1881" s="111"/>
      <c r="Y1881"/>
      <c r="Z1881"/>
      <c r="AA1881"/>
      <c r="AB1881"/>
      <c r="AC1881" s="66"/>
    </row>
    <row r="1882" spans="2:29" s="35" customFormat="1">
      <c r="B1882" s="38"/>
      <c r="C1882" s="36"/>
      <c r="D1882" s="212"/>
      <c r="E1882" s="34"/>
      <c r="F1882" s="34"/>
      <c r="G1882" s="34"/>
      <c r="H1882" s="34"/>
      <c r="I1882" s="34"/>
      <c r="J1882" s="34"/>
      <c r="K1882" s="34"/>
      <c r="L1882" s="34"/>
      <c r="M1882" s="34"/>
      <c r="N1882" s="34"/>
      <c r="O1882" s="34"/>
      <c r="P1882" s="34"/>
      <c r="W1882" s="196"/>
      <c r="X1882" s="111"/>
      <c r="Y1882"/>
      <c r="Z1882"/>
      <c r="AA1882"/>
      <c r="AB1882"/>
      <c r="AC1882" s="66"/>
    </row>
    <row r="1883" spans="2:29" s="35" customFormat="1">
      <c r="B1883" s="38"/>
      <c r="C1883" s="36"/>
      <c r="D1883" s="212"/>
      <c r="E1883" s="34"/>
      <c r="F1883" s="34"/>
      <c r="G1883" s="34"/>
      <c r="H1883" s="34"/>
      <c r="I1883" s="34"/>
      <c r="J1883" s="34"/>
      <c r="K1883" s="34"/>
      <c r="L1883" s="34"/>
      <c r="M1883" s="34"/>
      <c r="N1883" s="34"/>
      <c r="O1883" s="34"/>
      <c r="P1883" s="34"/>
      <c r="W1883" s="196"/>
      <c r="X1883" s="111"/>
      <c r="Y1883"/>
      <c r="Z1883"/>
      <c r="AA1883"/>
      <c r="AB1883"/>
      <c r="AC1883" s="66"/>
    </row>
    <row r="1884" spans="2:29" s="35" customFormat="1">
      <c r="B1884" s="38"/>
      <c r="C1884" s="36"/>
      <c r="D1884" s="212"/>
      <c r="E1884" s="34"/>
      <c r="F1884" s="34"/>
      <c r="G1884" s="34"/>
      <c r="H1884" s="34"/>
      <c r="I1884" s="34"/>
      <c r="J1884" s="34"/>
      <c r="K1884" s="34"/>
      <c r="L1884" s="34"/>
      <c r="M1884" s="34"/>
      <c r="N1884" s="34"/>
      <c r="O1884" s="34"/>
      <c r="P1884" s="34"/>
      <c r="W1884" s="196"/>
      <c r="X1884" s="111"/>
      <c r="Y1884"/>
      <c r="Z1884"/>
      <c r="AA1884"/>
      <c r="AB1884"/>
      <c r="AC1884" s="66"/>
    </row>
    <row r="1885" spans="2:29" s="35" customFormat="1">
      <c r="B1885" s="38"/>
      <c r="C1885" s="36"/>
      <c r="D1885" s="212"/>
      <c r="E1885" s="34"/>
      <c r="F1885" s="34"/>
      <c r="G1885" s="34"/>
      <c r="H1885" s="34"/>
      <c r="I1885" s="34"/>
      <c r="J1885" s="34"/>
      <c r="K1885" s="34"/>
      <c r="L1885" s="34"/>
      <c r="M1885" s="34"/>
      <c r="N1885" s="34"/>
      <c r="O1885" s="34"/>
      <c r="P1885" s="34"/>
      <c r="W1885" s="196"/>
      <c r="X1885" s="111"/>
      <c r="Y1885"/>
      <c r="Z1885"/>
      <c r="AA1885"/>
      <c r="AB1885"/>
      <c r="AC1885" s="66"/>
    </row>
    <row r="1886" spans="2:29" s="35" customFormat="1">
      <c r="B1886" s="38"/>
      <c r="C1886" s="36"/>
      <c r="D1886" s="212"/>
      <c r="E1886" s="34"/>
      <c r="F1886" s="34"/>
      <c r="G1886" s="34"/>
      <c r="H1886" s="34"/>
      <c r="I1886" s="34"/>
      <c r="J1886" s="34"/>
      <c r="K1886" s="34"/>
      <c r="L1886" s="34"/>
      <c r="M1886" s="34"/>
      <c r="N1886" s="34"/>
      <c r="O1886" s="34"/>
      <c r="P1886" s="34"/>
      <c r="W1886" s="196"/>
      <c r="X1886" s="111"/>
      <c r="Y1886"/>
      <c r="Z1886"/>
      <c r="AA1886"/>
      <c r="AB1886"/>
      <c r="AC1886" s="66"/>
    </row>
    <row r="1887" spans="2:29" s="35" customFormat="1">
      <c r="B1887" s="38"/>
      <c r="C1887" s="36"/>
      <c r="D1887" s="212"/>
      <c r="E1887" s="34"/>
      <c r="F1887" s="34"/>
      <c r="G1887" s="34"/>
      <c r="H1887" s="34"/>
      <c r="I1887" s="34"/>
      <c r="J1887" s="34"/>
      <c r="K1887" s="34"/>
      <c r="L1887" s="34"/>
      <c r="M1887" s="34"/>
      <c r="N1887" s="34"/>
      <c r="O1887" s="34"/>
      <c r="P1887" s="34"/>
      <c r="W1887" s="196"/>
      <c r="X1887" s="111"/>
      <c r="Y1887"/>
      <c r="Z1887"/>
      <c r="AA1887"/>
      <c r="AB1887"/>
      <c r="AC1887" s="66"/>
    </row>
    <row r="1888" spans="2:29" s="35" customFormat="1">
      <c r="B1888" s="38"/>
      <c r="C1888" s="36"/>
      <c r="D1888" s="212"/>
      <c r="E1888" s="34"/>
      <c r="F1888" s="34"/>
      <c r="G1888" s="34"/>
      <c r="H1888" s="34"/>
      <c r="I1888" s="34"/>
      <c r="J1888" s="34"/>
      <c r="K1888" s="34"/>
      <c r="L1888" s="34"/>
      <c r="M1888" s="34"/>
      <c r="N1888" s="34"/>
      <c r="O1888" s="34"/>
      <c r="P1888" s="34"/>
      <c r="W1888" s="196"/>
      <c r="X1888" s="111"/>
      <c r="Y1888"/>
      <c r="Z1888"/>
      <c r="AA1888"/>
      <c r="AB1888"/>
      <c r="AC1888" s="66"/>
    </row>
    <row r="1889" spans="2:29" s="35" customFormat="1">
      <c r="B1889" s="38"/>
      <c r="C1889" s="36"/>
      <c r="D1889" s="212"/>
      <c r="E1889" s="34"/>
      <c r="F1889" s="34"/>
      <c r="G1889" s="34"/>
      <c r="H1889" s="34"/>
      <c r="I1889" s="34"/>
      <c r="J1889" s="34"/>
      <c r="K1889" s="34"/>
      <c r="L1889" s="34"/>
      <c r="M1889" s="34"/>
      <c r="N1889" s="34"/>
      <c r="O1889" s="34"/>
      <c r="P1889" s="34"/>
      <c r="W1889" s="196"/>
      <c r="X1889" s="111"/>
      <c r="Y1889"/>
      <c r="Z1889"/>
      <c r="AA1889"/>
      <c r="AB1889"/>
      <c r="AC1889" s="66"/>
    </row>
    <row r="1890" spans="2:29" s="35" customFormat="1">
      <c r="B1890" s="38"/>
      <c r="C1890" s="36"/>
      <c r="D1890" s="212"/>
      <c r="E1890" s="34"/>
      <c r="F1890" s="34"/>
      <c r="G1890" s="34"/>
      <c r="H1890" s="34"/>
      <c r="I1890" s="34"/>
      <c r="J1890" s="34"/>
      <c r="K1890" s="34"/>
      <c r="L1890" s="34"/>
      <c r="M1890" s="34"/>
      <c r="N1890" s="34"/>
      <c r="O1890" s="34"/>
      <c r="P1890" s="34"/>
      <c r="W1890" s="196"/>
      <c r="X1890" s="111"/>
      <c r="Y1890"/>
      <c r="Z1890"/>
      <c r="AA1890"/>
      <c r="AB1890"/>
      <c r="AC1890" s="66"/>
    </row>
    <row r="1891" spans="2:29" s="35" customFormat="1">
      <c r="B1891" s="38"/>
      <c r="C1891" s="36"/>
      <c r="D1891" s="212"/>
      <c r="E1891" s="34"/>
      <c r="F1891" s="34"/>
      <c r="G1891" s="34"/>
      <c r="H1891" s="34"/>
      <c r="I1891" s="34"/>
      <c r="J1891" s="34"/>
      <c r="K1891" s="34"/>
      <c r="L1891" s="34"/>
      <c r="M1891" s="34"/>
      <c r="N1891" s="34"/>
      <c r="O1891" s="34"/>
      <c r="P1891" s="34"/>
      <c r="W1891" s="196"/>
      <c r="X1891" s="111"/>
      <c r="Y1891"/>
      <c r="Z1891"/>
      <c r="AA1891"/>
      <c r="AB1891"/>
      <c r="AC1891" s="66"/>
    </row>
    <row r="1892" spans="2:29" s="35" customFormat="1">
      <c r="B1892" s="38"/>
      <c r="C1892" s="36"/>
      <c r="D1892" s="212"/>
      <c r="E1892" s="34"/>
      <c r="F1892" s="34"/>
      <c r="G1892" s="34"/>
      <c r="H1892" s="34"/>
      <c r="I1892" s="34"/>
      <c r="J1892" s="34"/>
      <c r="K1892" s="34"/>
      <c r="L1892" s="34"/>
      <c r="M1892" s="34"/>
      <c r="N1892" s="34"/>
      <c r="O1892" s="34"/>
      <c r="P1892" s="34"/>
      <c r="W1892" s="196"/>
      <c r="X1892" s="111"/>
      <c r="Y1892"/>
      <c r="Z1892"/>
      <c r="AA1892"/>
      <c r="AB1892"/>
      <c r="AC1892" s="66"/>
    </row>
    <row r="1893" spans="2:29" s="35" customFormat="1">
      <c r="B1893" s="38"/>
      <c r="C1893" s="36"/>
      <c r="D1893" s="212"/>
      <c r="E1893" s="34"/>
      <c r="F1893" s="34"/>
      <c r="G1893" s="34"/>
      <c r="H1893" s="34"/>
      <c r="I1893" s="34"/>
      <c r="J1893" s="34"/>
      <c r="K1893" s="34"/>
      <c r="L1893" s="34"/>
      <c r="M1893" s="34"/>
      <c r="N1893" s="34"/>
      <c r="O1893" s="34"/>
      <c r="P1893" s="34"/>
      <c r="W1893" s="196"/>
      <c r="X1893" s="111"/>
      <c r="Y1893"/>
      <c r="Z1893"/>
      <c r="AA1893"/>
      <c r="AB1893"/>
      <c r="AC1893" s="66"/>
    </row>
    <row r="1894" spans="2:29" s="35" customFormat="1">
      <c r="B1894" s="38"/>
      <c r="C1894" s="36"/>
      <c r="D1894" s="212"/>
      <c r="E1894" s="34"/>
      <c r="F1894" s="34"/>
      <c r="G1894" s="34"/>
      <c r="H1894" s="34"/>
      <c r="I1894" s="34"/>
      <c r="J1894" s="34"/>
      <c r="K1894" s="34"/>
      <c r="L1894" s="34"/>
      <c r="M1894" s="34"/>
      <c r="N1894" s="34"/>
      <c r="O1894" s="34"/>
      <c r="P1894" s="34"/>
      <c r="W1894" s="196"/>
      <c r="X1894" s="111"/>
      <c r="Y1894"/>
      <c r="Z1894"/>
      <c r="AA1894"/>
      <c r="AB1894"/>
      <c r="AC1894" s="66"/>
    </row>
    <row r="1895" spans="2:29" s="35" customFormat="1">
      <c r="B1895" s="38"/>
      <c r="C1895" s="36"/>
      <c r="D1895" s="212"/>
      <c r="E1895" s="34"/>
      <c r="F1895" s="34"/>
      <c r="G1895" s="34"/>
      <c r="H1895" s="34"/>
      <c r="I1895" s="34"/>
      <c r="J1895" s="34"/>
      <c r="K1895" s="34"/>
      <c r="L1895" s="34"/>
      <c r="M1895" s="34"/>
      <c r="N1895" s="34"/>
      <c r="O1895" s="34"/>
      <c r="P1895" s="34"/>
      <c r="W1895" s="196"/>
      <c r="X1895" s="111"/>
      <c r="Y1895"/>
      <c r="Z1895"/>
      <c r="AA1895"/>
      <c r="AB1895"/>
      <c r="AC1895" s="66"/>
    </row>
    <row r="1896" spans="2:29" s="35" customFormat="1">
      <c r="B1896" s="38"/>
      <c r="C1896" s="36"/>
      <c r="D1896" s="212"/>
      <c r="E1896" s="34"/>
      <c r="F1896" s="34"/>
      <c r="G1896" s="34"/>
      <c r="H1896" s="34"/>
      <c r="I1896" s="34"/>
      <c r="J1896" s="34"/>
      <c r="K1896" s="34"/>
      <c r="L1896" s="34"/>
      <c r="M1896" s="34"/>
      <c r="N1896" s="34"/>
      <c r="O1896" s="34"/>
      <c r="P1896" s="34"/>
      <c r="W1896" s="196"/>
      <c r="X1896" s="111"/>
      <c r="Y1896"/>
      <c r="Z1896"/>
      <c r="AA1896"/>
      <c r="AB1896"/>
      <c r="AC1896" s="66"/>
    </row>
    <row r="1897" spans="2:29" s="35" customFormat="1">
      <c r="B1897" s="38"/>
      <c r="C1897" s="36"/>
      <c r="D1897" s="212"/>
      <c r="E1897" s="34"/>
      <c r="F1897" s="34"/>
      <c r="G1897" s="34"/>
      <c r="H1897" s="34"/>
      <c r="I1897" s="34"/>
      <c r="J1897" s="34"/>
      <c r="K1897" s="34"/>
      <c r="L1897" s="34"/>
      <c r="M1897" s="34"/>
      <c r="N1897" s="34"/>
      <c r="O1897" s="34"/>
      <c r="P1897" s="34"/>
      <c r="W1897" s="196"/>
      <c r="X1897" s="111"/>
      <c r="Y1897"/>
      <c r="Z1897"/>
      <c r="AA1897"/>
      <c r="AB1897"/>
      <c r="AC1897" s="66"/>
    </row>
    <row r="1898" spans="2:29" s="35" customFormat="1">
      <c r="B1898" s="38"/>
      <c r="C1898" s="36"/>
      <c r="D1898" s="212"/>
      <c r="E1898" s="34"/>
      <c r="F1898" s="34"/>
      <c r="G1898" s="34"/>
      <c r="H1898" s="34"/>
      <c r="I1898" s="34"/>
      <c r="J1898" s="34"/>
      <c r="K1898" s="34"/>
      <c r="L1898" s="34"/>
      <c r="M1898" s="34"/>
      <c r="N1898" s="34"/>
      <c r="O1898" s="34"/>
      <c r="P1898" s="34"/>
      <c r="W1898" s="196"/>
      <c r="X1898" s="111"/>
      <c r="Y1898"/>
      <c r="Z1898"/>
      <c r="AA1898"/>
      <c r="AB1898"/>
      <c r="AC1898" s="66"/>
    </row>
    <row r="1899" spans="2:29" s="35" customFormat="1">
      <c r="B1899" s="38"/>
      <c r="C1899" s="36"/>
      <c r="D1899" s="212"/>
      <c r="E1899" s="34"/>
      <c r="F1899" s="34"/>
      <c r="G1899" s="34"/>
      <c r="H1899" s="34"/>
      <c r="I1899" s="34"/>
      <c r="J1899" s="34"/>
      <c r="K1899" s="34"/>
      <c r="L1899" s="34"/>
      <c r="M1899" s="34"/>
      <c r="N1899" s="34"/>
      <c r="O1899" s="34"/>
      <c r="P1899" s="34"/>
      <c r="W1899" s="196"/>
      <c r="X1899" s="111"/>
      <c r="Y1899"/>
      <c r="Z1899"/>
      <c r="AA1899"/>
      <c r="AB1899"/>
      <c r="AC1899" s="66"/>
    </row>
    <row r="1900" spans="2:29" s="35" customFormat="1">
      <c r="B1900" s="38"/>
      <c r="C1900" s="36"/>
      <c r="D1900" s="212"/>
      <c r="E1900" s="34"/>
      <c r="F1900" s="34"/>
      <c r="G1900" s="34"/>
      <c r="H1900" s="34"/>
      <c r="I1900" s="34"/>
      <c r="J1900" s="34"/>
      <c r="K1900" s="34"/>
      <c r="L1900" s="34"/>
      <c r="M1900" s="34"/>
      <c r="N1900" s="34"/>
      <c r="O1900" s="34"/>
      <c r="P1900" s="34"/>
      <c r="W1900" s="196"/>
      <c r="X1900" s="111"/>
      <c r="Y1900"/>
      <c r="Z1900"/>
      <c r="AA1900"/>
      <c r="AB1900"/>
      <c r="AC1900" s="66"/>
    </row>
    <row r="1901" spans="2:29" s="35" customFormat="1">
      <c r="B1901" s="38"/>
      <c r="C1901" s="36"/>
      <c r="D1901" s="212"/>
      <c r="E1901" s="34"/>
      <c r="F1901" s="34"/>
      <c r="G1901" s="34"/>
      <c r="H1901" s="34"/>
      <c r="I1901" s="34"/>
      <c r="J1901" s="34"/>
      <c r="K1901" s="34"/>
      <c r="L1901" s="34"/>
      <c r="M1901" s="34"/>
      <c r="N1901" s="34"/>
      <c r="O1901" s="34"/>
      <c r="P1901" s="34"/>
      <c r="W1901" s="196"/>
      <c r="X1901" s="111"/>
      <c r="Y1901"/>
      <c r="Z1901"/>
      <c r="AA1901"/>
      <c r="AB1901"/>
      <c r="AC1901" s="66"/>
    </row>
    <row r="1902" spans="2:29" s="35" customFormat="1">
      <c r="B1902" s="38"/>
      <c r="C1902" s="36"/>
      <c r="D1902" s="212"/>
      <c r="E1902" s="34"/>
      <c r="F1902" s="34"/>
      <c r="G1902" s="34"/>
      <c r="H1902" s="34"/>
      <c r="I1902" s="34"/>
      <c r="J1902" s="34"/>
      <c r="K1902" s="34"/>
      <c r="L1902" s="34"/>
      <c r="M1902" s="34"/>
      <c r="N1902" s="34"/>
      <c r="O1902" s="34"/>
      <c r="P1902" s="34"/>
      <c r="W1902" s="196"/>
      <c r="X1902" s="111"/>
      <c r="Y1902"/>
      <c r="Z1902"/>
      <c r="AA1902"/>
      <c r="AB1902"/>
      <c r="AC1902" s="66"/>
    </row>
    <row r="1903" spans="2:29" s="35" customFormat="1">
      <c r="B1903" s="38"/>
      <c r="C1903" s="36"/>
      <c r="D1903" s="212"/>
      <c r="E1903" s="34"/>
      <c r="F1903" s="34"/>
      <c r="G1903" s="34"/>
      <c r="H1903" s="34"/>
      <c r="I1903" s="34"/>
      <c r="J1903" s="34"/>
      <c r="K1903" s="34"/>
      <c r="L1903" s="34"/>
      <c r="M1903" s="34"/>
      <c r="N1903" s="34"/>
      <c r="O1903" s="34"/>
      <c r="P1903" s="34"/>
      <c r="W1903" s="196"/>
      <c r="X1903" s="111"/>
      <c r="Y1903"/>
      <c r="Z1903"/>
      <c r="AA1903"/>
      <c r="AB1903"/>
      <c r="AC1903" s="66"/>
    </row>
    <row r="1904" spans="2:29" s="35" customFormat="1">
      <c r="B1904" s="38"/>
      <c r="C1904" s="36"/>
      <c r="D1904" s="212"/>
      <c r="E1904" s="34"/>
      <c r="F1904" s="34"/>
      <c r="G1904" s="34"/>
      <c r="H1904" s="34"/>
      <c r="I1904" s="34"/>
      <c r="J1904" s="34"/>
      <c r="K1904" s="34"/>
      <c r="L1904" s="34"/>
      <c r="M1904" s="34"/>
      <c r="N1904" s="34"/>
      <c r="O1904" s="34"/>
      <c r="P1904" s="34"/>
      <c r="W1904" s="196"/>
      <c r="X1904" s="111"/>
      <c r="Y1904"/>
      <c r="Z1904"/>
      <c r="AA1904"/>
      <c r="AB1904"/>
      <c r="AC1904" s="66"/>
    </row>
    <row r="1905" spans="2:29" s="35" customFormat="1">
      <c r="B1905" s="38"/>
      <c r="C1905" s="36"/>
      <c r="D1905" s="212"/>
      <c r="E1905" s="34"/>
      <c r="F1905" s="34"/>
      <c r="G1905" s="34"/>
      <c r="H1905" s="34"/>
      <c r="I1905" s="34"/>
      <c r="J1905" s="34"/>
      <c r="K1905" s="34"/>
      <c r="L1905" s="34"/>
      <c r="M1905" s="34"/>
      <c r="N1905" s="34"/>
      <c r="O1905" s="34"/>
      <c r="P1905" s="34"/>
      <c r="W1905" s="196"/>
      <c r="X1905" s="111"/>
      <c r="Y1905"/>
      <c r="Z1905"/>
      <c r="AA1905"/>
      <c r="AB1905"/>
      <c r="AC1905" s="66"/>
    </row>
    <row r="1906" spans="2:29" s="35" customFormat="1">
      <c r="B1906" s="38"/>
      <c r="C1906" s="36"/>
      <c r="D1906" s="212"/>
      <c r="E1906" s="34"/>
      <c r="F1906" s="34"/>
      <c r="G1906" s="34"/>
      <c r="H1906" s="34"/>
      <c r="I1906" s="34"/>
      <c r="J1906" s="34"/>
      <c r="K1906" s="34"/>
      <c r="L1906" s="34"/>
      <c r="M1906" s="34"/>
      <c r="N1906" s="34"/>
      <c r="O1906" s="34"/>
      <c r="P1906" s="34"/>
      <c r="W1906" s="196"/>
      <c r="X1906" s="111"/>
      <c r="Y1906"/>
      <c r="Z1906"/>
      <c r="AA1906"/>
      <c r="AB1906"/>
      <c r="AC1906" s="66"/>
    </row>
    <row r="1907" spans="2:29" s="35" customFormat="1">
      <c r="B1907" s="38"/>
      <c r="C1907" s="36"/>
      <c r="D1907" s="212"/>
      <c r="E1907" s="34"/>
      <c r="F1907" s="34"/>
      <c r="G1907" s="34"/>
      <c r="H1907" s="34"/>
      <c r="I1907" s="34"/>
      <c r="J1907" s="34"/>
      <c r="K1907" s="34"/>
      <c r="L1907" s="34"/>
      <c r="M1907" s="34"/>
      <c r="N1907" s="34"/>
      <c r="O1907" s="34"/>
      <c r="P1907" s="34"/>
      <c r="W1907" s="196"/>
      <c r="X1907" s="111"/>
      <c r="Y1907"/>
      <c r="Z1907"/>
      <c r="AA1907"/>
      <c r="AB1907"/>
      <c r="AC1907" s="66"/>
    </row>
    <row r="1908" spans="2:29" s="35" customFormat="1">
      <c r="B1908" s="38"/>
      <c r="C1908" s="36"/>
      <c r="D1908" s="212"/>
      <c r="E1908" s="34"/>
      <c r="F1908" s="34"/>
      <c r="G1908" s="34"/>
      <c r="H1908" s="34"/>
      <c r="I1908" s="34"/>
      <c r="J1908" s="34"/>
      <c r="K1908" s="34"/>
      <c r="L1908" s="34"/>
      <c r="M1908" s="34"/>
      <c r="N1908" s="34"/>
      <c r="O1908" s="34"/>
      <c r="P1908" s="34"/>
      <c r="W1908" s="196"/>
      <c r="X1908" s="111"/>
      <c r="Y1908"/>
      <c r="Z1908"/>
      <c r="AA1908"/>
      <c r="AB1908"/>
      <c r="AC1908" s="66"/>
    </row>
    <row r="1909" spans="2:29" s="35" customFormat="1">
      <c r="B1909" s="38"/>
      <c r="C1909" s="36"/>
      <c r="D1909" s="212"/>
      <c r="E1909" s="34"/>
      <c r="F1909" s="34"/>
      <c r="G1909" s="34"/>
      <c r="H1909" s="34"/>
      <c r="I1909" s="34"/>
      <c r="J1909" s="34"/>
      <c r="K1909" s="34"/>
      <c r="L1909" s="34"/>
      <c r="M1909" s="34"/>
      <c r="N1909" s="34"/>
      <c r="O1909" s="34"/>
      <c r="P1909" s="34"/>
      <c r="W1909" s="196"/>
      <c r="X1909" s="111"/>
      <c r="Y1909"/>
      <c r="Z1909"/>
      <c r="AA1909"/>
      <c r="AB1909"/>
      <c r="AC1909" s="66"/>
    </row>
    <row r="1910" spans="2:29" s="35" customFormat="1">
      <c r="B1910" s="38"/>
      <c r="C1910" s="36"/>
      <c r="D1910" s="212"/>
      <c r="E1910" s="34"/>
      <c r="F1910" s="34"/>
      <c r="G1910" s="34"/>
      <c r="H1910" s="34"/>
      <c r="I1910" s="34"/>
      <c r="J1910" s="34"/>
      <c r="K1910" s="34"/>
      <c r="L1910" s="34"/>
      <c r="M1910" s="34"/>
      <c r="N1910" s="34"/>
      <c r="O1910" s="34"/>
      <c r="P1910" s="34"/>
      <c r="W1910" s="196"/>
      <c r="X1910" s="111"/>
      <c r="Y1910"/>
      <c r="Z1910"/>
      <c r="AA1910"/>
      <c r="AB1910"/>
      <c r="AC1910" s="66"/>
    </row>
    <row r="1911" spans="2:29" s="35" customFormat="1">
      <c r="B1911" s="38"/>
      <c r="C1911" s="36"/>
      <c r="D1911" s="212"/>
      <c r="E1911" s="34"/>
      <c r="F1911" s="34"/>
      <c r="G1911" s="34"/>
      <c r="H1911" s="34"/>
      <c r="I1911" s="34"/>
      <c r="J1911" s="34"/>
      <c r="K1911" s="34"/>
      <c r="L1911" s="34"/>
      <c r="M1911" s="34"/>
      <c r="N1911" s="34"/>
      <c r="O1911" s="34"/>
      <c r="P1911" s="34"/>
      <c r="W1911" s="196"/>
      <c r="X1911" s="111"/>
      <c r="Y1911"/>
      <c r="Z1911"/>
      <c r="AA1911"/>
      <c r="AB1911"/>
      <c r="AC1911" s="66"/>
    </row>
    <row r="1912" spans="2:29" s="35" customFormat="1">
      <c r="B1912" s="38"/>
      <c r="C1912" s="36"/>
      <c r="D1912" s="212"/>
      <c r="E1912" s="34"/>
      <c r="F1912" s="34"/>
      <c r="G1912" s="34"/>
      <c r="H1912" s="34"/>
      <c r="I1912" s="34"/>
      <c r="J1912" s="34"/>
      <c r="K1912" s="34"/>
      <c r="L1912" s="34"/>
      <c r="M1912" s="34"/>
      <c r="N1912" s="34"/>
      <c r="O1912" s="34"/>
      <c r="P1912" s="34"/>
      <c r="W1912" s="196"/>
      <c r="X1912" s="111"/>
      <c r="Y1912"/>
      <c r="Z1912"/>
      <c r="AA1912"/>
      <c r="AB1912"/>
      <c r="AC1912" s="66"/>
    </row>
    <row r="1913" spans="2:29" s="35" customFormat="1">
      <c r="B1913" s="38"/>
      <c r="C1913" s="36"/>
      <c r="D1913" s="212"/>
      <c r="E1913" s="34"/>
      <c r="F1913" s="34"/>
      <c r="G1913" s="34"/>
      <c r="H1913" s="34"/>
      <c r="I1913" s="34"/>
      <c r="J1913" s="34"/>
      <c r="K1913" s="34"/>
      <c r="L1913" s="34"/>
      <c r="M1913" s="34"/>
      <c r="N1913" s="34"/>
      <c r="O1913" s="34"/>
      <c r="P1913" s="34"/>
      <c r="W1913" s="196"/>
      <c r="X1913" s="111"/>
      <c r="Y1913"/>
      <c r="Z1913"/>
      <c r="AA1913"/>
      <c r="AB1913"/>
      <c r="AC1913" s="66"/>
    </row>
    <row r="1914" spans="2:29" s="35" customFormat="1">
      <c r="B1914" s="38"/>
      <c r="C1914" s="36"/>
      <c r="D1914" s="212"/>
      <c r="E1914" s="34"/>
      <c r="F1914" s="34"/>
      <c r="G1914" s="34"/>
      <c r="H1914" s="34"/>
      <c r="I1914" s="34"/>
      <c r="J1914" s="34"/>
      <c r="K1914" s="34"/>
      <c r="L1914" s="34"/>
      <c r="M1914" s="34"/>
      <c r="N1914" s="34"/>
      <c r="O1914" s="34"/>
      <c r="P1914" s="34"/>
      <c r="W1914" s="196"/>
      <c r="X1914" s="111"/>
      <c r="Y1914"/>
      <c r="Z1914"/>
      <c r="AA1914"/>
      <c r="AB1914"/>
      <c r="AC1914" s="66"/>
    </row>
    <row r="1915" spans="2:29" s="35" customFormat="1">
      <c r="B1915" s="38"/>
      <c r="C1915" s="36"/>
      <c r="D1915" s="212"/>
      <c r="E1915" s="34"/>
      <c r="F1915" s="34"/>
      <c r="G1915" s="34"/>
      <c r="H1915" s="34"/>
      <c r="I1915" s="34"/>
      <c r="J1915" s="34"/>
      <c r="K1915" s="34"/>
      <c r="L1915" s="34"/>
      <c r="M1915" s="34"/>
      <c r="N1915" s="34"/>
      <c r="O1915" s="34"/>
      <c r="P1915" s="34"/>
      <c r="W1915" s="196"/>
      <c r="X1915" s="111"/>
      <c r="Y1915"/>
      <c r="Z1915"/>
      <c r="AA1915"/>
      <c r="AB1915"/>
      <c r="AC1915" s="66"/>
    </row>
    <row r="1916" spans="2:29" s="35" customFormat="1">
      <c r="B1916" s="38"/>
      <c r="C1916" s="36"/>
      <c r="D1916" s="212"/>
      <c r="E1916" s="34"/>
      <c r="F1916" s="34"/>
      <c r="G1916" s="34"/>
      <c r="H1916" s="34"/>
      <c r="I1916" s="34"/>
      <c r="J1916" s="34"/>
      <c r="K1916" s="34"/>
      <c r="L1916" s="34"/>
      <c r="M1916" s="34"/>
      <c r="N1916" s="34"/>
      <c r="O1916" s="34"/>
      <c r="P1916" s="34"/>
      <c r="W1916" s="196"/>
      <c r="X1916" s="111"/>
      <c r="Y1916"/>
      <c r="Z1916"/>
      <c r="AA1916"/>
      <c r="AB1916"/>
      <c r="AC1916" s="66"/>
    </row>
    <row r="1917" spans="2:29" s="35" customFormat="1">
      <c r="B1917" s="38"/>
      <c r="C1917" s="36"/>
      <c r="D1917" s="212"/>
      <c r="E1917" s="34"/>
      <c r="F1917" s="34"/>
      <c r="G1917" s="34"/>
      <c r="H1917" s="34"/>
      <c r="I1917" s="34"/>
      <c r="J1917" s="34"/>
      <c r="K1917" s="34"/>
      <c r="L1917" s="34"/>
      <c r="M1917" s="34"/>
      <c r="N1917" s="34"/>
      <c r="O1917" s="34"/>
      <c r="P1917" s="34"/>
      <c r="W1917" s="196"/>
      <c r="X1917" s="111"/>
      <c r="Y1917"/>
      <c r="Z1917"/>
      <c r="AA1917"/>
      <c r="AB1917"/>
      <c r="AC1917" s="66"/>
    </row>
    <row r="1918" spans="2:29" s="35" customFormat="1">
      <c r="B1918" s="38"/>
      <c r="C1918" s="36"/>
      <c r="D1918" s="212"/>
      <c r="E1918" s="34"/>
      <c r="F1918" s="34"/>
      <c r="G1918" s="34"/>
      <c r="H1918" s="34"/>
      <c r="I1918" s="34"/>
      <c r="J1918" s="34"/>
      <c r="K1918" s="34"/>
      <c r="L1918" s="34"/>
      <c r="M1918" s="34"/>
      <c r="N1918" s="34"/>
      <c r="O1918" s="34"/>
      <c r="P1918" s="34"/>
      <c r="W1918" s="196"/>
      <c r="X1918" s="111"/>
      <c r="Y1918"/>
      <c r="Z1918"/>
      <c r="AA1918"/>
      <c r="AB1918"/>
      <c r="AC1918" s="66"/>
    </row>
    <row r="1919" spans="2:29" s="35" customFormat="1">
      <c r="B1919" s="38"/>
      <c r="C1919" s="36"/>
      <c r="D1919" s="212"/>
      <c r="E1919" s="34"/>
      <c r="F1919" s="34"/>
      <c r="G1919" s="34"/>
      <c r="H1919" s="34"/>
      <c r="I1919" s="34"/>
      <c r="J1919" s="34"/>
      <c r="K1919" s="34"/>
      <c r="L1919" s="34"/>
      <c r="M1919" s="34"/>
      <c r="N1919" s="34"/>
      <c r="O1919" s="34"/>
      <c r="P1919" s="34"/>
      <c r="W1919" s="196"/>
      <c r="X1919" s="111"/>
      <c r="Y1919"/>
      <c r="Z1919"/>
      <c r="AA1919"/>
      <c r="AB1919"/>
      <c r="AC1919" s="66"/>
    </row>
    <row r="1920" spans="2:29" s="35" customFormat="1">
      <c r="B1920" s="38"/>
      <c r="C1920" s="36"/>
      <c r="D1920" s="212"/>
      <c r="E1920" s="34"/>
      <c r="F1920" s="34"/>
      <c r="G1920" s="34"/>
      <c r="H1920" s="34"/>
      <c r="I1920" s="34"/>
      <c r="J1920" s="34"/>
      <c r="K1920" s="34"/>
      <c r="L1920" s="34"/>
      <c r="M1920" s="34"/>
      <c r="N1920" s="34"/>
      <c r="O1920" s="34"/>
      <c r="P1920" s="34"/>
      <c r="W1920" s="196"/>
      <c r="X1920" s="111"/>
      <c r="Y1920"/>
      <c r="Z1920"/>
      <c r="AA1920"/>
      <c r="AB1920"/>
      <c r="AC1920" s="66"/>
    </row>
    <row r="1921" spans="2:29" s="35" customFormat="1">
      <c r="B1921" s="38"/>
      <c r="C1921" s="36"/>
      <c r="D1921" s="212"/>
      <c r="E1921" s="34"/>
      <c r="F1921" s="34"/>
      <c r="G1921" s="34"/>
      <c r="H1921" s="34"/>
      <c r="I1921" s="34"/>
      <c r="J1921" s="34"/>
      <c r="K1921" s="34"/>
      <c r="L1921" s="34"/>
      <c r="M1921" s="34"/>
      <c r="N1921" s="34"/>
      <c r="O1921" s="34"/>
      <c r="P1921" s="34"/>
      <c r="W1921" s="196"/>
      <c r="X1921" s="111"/>
      <c r="Y1921"/>
      <c r="Z1921"/>
      <c r="AA1921"/>
      <c r="AB1921"/>
      <c r="AC1921" s="66"/>
    </row>
    <row r="1922" spans="2:29" s="35" customFormat="1">
      <c r="B1922" s="38"/>
      <c r="C1922" s="36"/>
      <c r="D1922" s="212"/>
      <c r="E1922" s="34"/>
      <c r="F1922" s="34"/>
      <c r="G1922" s="34"/>
      <c r="H1922" s="34"/>
      <c r="I1922" s="34"/>
      <c r="J1922" s="34"/>
      <c r="K1922" s="34"/>
      <c r="L1922" s="34"/>
      <c r="M1922" s="34"/>
      <c r="N1922" s="34"/>
      <c r="O1922" s="34"/>
      <c r="P1922" s="34"/>
      <c r="W1922" s="196"/>
      <c r="X1922" s="111"/>
      <c r="Y1922"/>
      <c r="Z1922"/>
      <c r="AA1922"/>
      <c r="AB1922"/>
      <c r="AC1922" s="66"/>
    </row>
    <row r="1923" spans="2:29" s="35" customFormat="1">
      <c r="B1923" s="38"/>
      <c r="C1923" s="36"/>
      <c r="D1923" s="212"/>
      <c r="E1923" s="34"/>
      <c r="F1923" s="34"/>
      <c r="G1923" s="34"/>
      <c r="H1923" s="34"/>
      <c r="I1923" s="34"/>
      <c r="J1923" s="34"/>
      <c r="K1923" s="34"/>
      <c r="L1923" s="34"/>
      <c r="M1923" s="34"/>
      <c r="N1923" s="34"/>
      <c r="O1923" s="34"/>
      <c r="P1923" s="34"/>
      <c r="W1923" s="196"/>
      <c r="X1923" s="111"/>
      <c r="Y1923"/>
      <c r="Z1923"/>
      <c r="AA1923"/>
      <c r="AB1923"/>
      <c r="AC1923" s="66"/>
    </row>
    <row r="1924" spans="2:29" s="35" customFormat="1">
      <c r="B1924" s="38"/>
      <c r="C1924" s="36"/>
      <c r="D1924" s="212"/>
      <c r="E1924" s="34"/>
      <c r="F1924" s="34"/>
      <c r="G1924" s="34"/>
      <c r="H1924" s="34"/>
      <c r="I1924" s="34"/>
      <c r="J1924" s="34"/>
      <c r="K1924" s="34"/>
      <c r="L1924" s="34"/>
      <c r="M1924" s="34"/>
      <c r="N1924" s="34"/>
      <c r="O1924" s="34"/>
      <c r="P1924" s="34"/>
      <c r="W1924" s="196"/>
      <c r="X1924" s="111"/>
      <c r="Y1924"/>
      <c r="Z1924"/>
      <c r="AA1924"/>
      <c r="AB1924"/>
      <c r="AC1924" s="66"/>
    </row>
    <row r="1925" spans="2:29" s="35" customFormat="1">
      <c r="B1925" s="38"/>
      <c r="C1925" s="36"/>
      <c r="D1925" s="212"/>
      <c r="E1925" s="34"/>
      <c r="F1925" s="34"/>
      <c r="G1925" s="34"/>
      <c r="H1925" s="34"/>
      <c r="I1925" s="34"/>
      <c r="J1925" s="34"/>
      <c r="K1925" s="34"/>
      <c r="L1925" s="34"/>
      <c r="M1925" s="34"/>
      <c r="N1925" s="34"/>
      <c r="O1925" s="34"/>
      <c r="P1925" s="34"/>
      <c r="W1925" s="196"/>
      <c r="X1925" s="111"/>
      <c r="Y1925"/>
      <c r="Z1925"/>
      <c r="AA1925"/>
      <c r="AB1925"/>
      <c r="AC1925" s="66"/>
    </row>
    <row r="1926" spans="2:29" s="35" customFormat="1">
      <c r="B1926" s="38"/>
      <c r="C1926" s="36"/>
      <c r="D1926" s="212"/>
      <c r="E1926" s="34"/>
      <c r="F1926" s="34"/>
      <c r="G1926" s="34"/>
      <c r="H1926" s="34"/>
      <c r="I1926" s="34"/>
      <c r="J1926" s="34"/>
      <c r="K1926" s="34"/>
      <c r="L1926" s="34"/>
      <c r="M1926" s="34"/>
      <c r="N1926" s="34"/>
      <c r="O1926" s="34"/>
      <c r="P1926" s="34"/>
      <c r="W1926" s="196"/>
      <c r="X1926" s="111"/>
      <c r="Y1926"/>
      <c r="Z1926"/>
      <c r="AA1926"/>
      <c r="AB1926"/>
      <c r="AC1926" s="66"/>
    </row>
    <row r="1927" spans="2:29" s="35" customFormat="1">
      <c r="B1927" s="38"/>
      <c r="C1927" s="36"/>
      <c r="D1927" s="212"/>
      <c r="E1927" s="34"/>
      <c r="F1927" s="34"/>
      <c r="G1927" s="34"/>
      <c r="H1927" s="34"/>
      <c r="I1927" s="34"/>
      <c r="J1927" s="34"/>
      <c r="K1927" s="34"/>
      <c r="L1927" s="34"/>
      <c r="M1927" s="34"/>
      <c r="N1927" s="34"/>
      <c r="O1927" s="34"/>
      <c r="P1927" s="34"/>
      <c r="W1927" s="196"/>
      <c r="X1927" s="111"/>
      <c r="Y1927"/>
      <c r="Z1927"/>
      <c r="AA1927"/>
      <c r="AB1927"/>
      <c r="AC1927" s="66"/>
    </row>
    <row r="1928" spans="2:29" s="35" customFormat="1">
      <c r="B1928" s="38"/>
      <c r="C1928" s="36"/>
      <c r="D1928" s="212"/>
      <c r="E1928" s="34"/>
      <c r="F1928" s="34"/>
      <c r="G1928" s="34"/>
      <c r="H1928" s="34"/>
      <c r="I1928" s="34"/>
      <c r="J1928" s="34"/>
      <c r="K1928" s="34"/>
      <c r="L1928" s="34"/>
      <c r="M1928" s="34"/>
      <c r="N1928" s="34"/>
      <c r="O1928" s="34"/>
      <c r="P1928" s="34"/>
      <c r="W1928" s="196"/>
      <c r="X1928" s="111"/>
      <c r="Y1928"/>
      <c r="Z1928"/>
      <c r="AA1928"/>
      <c r="AB1928"/>
      <c r="AC1928" s="66"/>
    </row>
    <row r="1929" spans="2:29" s="35" customFormat="1">
      <c r="B1929" s="38"/>
      <c r="C1929" s="36"/>
      <c r="D1929" s="212"/>
      <c r="E1929" s="34"/>
      <c r="F1929" s="34"/>
      <c r="G1929" s="34"/>
      <c r="H1929" s="34"/>
      <c r="I1929" s="34"/>
      <c r="J1929" s="34"/>
      <c r="K1929" s="34"/>
      <c r="L1929" s="34"/>
      <c r="M1929" s="34"/>
      <c r="N1929" s="34"/>
      <c r="O1929" s="34"/>
      <c r="P1929" s="34"/>
      <c r="W1929" s="196"/>
      <c r="X1929" s="111"/>
      <c r="Y1929"/>
      <c r="Z1929"/>
      <c r="AA1929"/>
      <c r="AB1929"/>
      <c r="AC1929" s="66"/>
    </row>
    <row r="1930" spans="2:29" s="35" customFormat="1">
      <c r="B1930" s="38"/>
      <c r="C1930" s="36"/>
      <c r="D1930" s="212"/>
      <c r="E1930" s="34"/>
      <c r="F1930" s="34"/>
      <c r="G1930" s="34"/>
      <c r="H1930" s="34"/>
      <c r="I1930" s="34"/>
      <c r="J1930" s="34"/>
      <c r="K1930" s="34"/>
      <c r="L1930" s="34"/>
      <c r="M1930" s="34"/>
      <c r="N1930" s="34"/>
      <c r="O1930" s="34"/>
      <c r="P1930" s="34"/>
      <c r="W1930" s="196"/>
      <c r="X1930" s="111"/>
      <c r="Y1930"/>
      <c r="Z1930"/>
      <c r="AA1930"/>
      <c r="AB1930"/>
      <c r="AC1930" s="66"/>
    </row>
    <row r="1931" spans="2:29" s="35" customFormat="1">
      <c r="B1931" s="38"/>
      <c r="C1931" s="36"/>
      <c r="D1931" s="212"/>
      <c r="E1931" s="34"/>
      <c r="F1931" s="34"/>
      <c r="G1931" s="34"/>
      <c r="H1931" s="34"/>
      <c r="I1931" s="34"/>
      <c r="J1931" s="34"/>
      <c r="K1931" s="34"/>
      <c r="L1931" s="34"/>
      <c r="M1931" s="34"/>
      <c r="N1931" s="34"/>
      <c r="O1931" s="34"/>
      <c r="P1931" s="34"/>
      <c r="W1931" s="196"/>
      <c r="X1931" s="111"/>
      <c r="Y1931"/>
      <c r="Z1931"/>
      <c r="AA1931"/>
      <c r="AB1931"/>
      <c r="AC1931" s="66"/>
    </row>
    <row r="1932" spans="2:29" s="35" customFormat="1">
      <c r="B1932" s="38"/>
      <c r="C1932" s="36"/>
      <c r="D1932" s="212"/>
      <c r="E1932" s="34"/>
      <c r="F1932" s="34"/>
      <c r="G1932" s="34"/>
      <c r="H1932" s="34"/>
      <c r="I1932" s="34"/>
      <c r="J1932" s="34"/>
      <c r="K1932" s="34"/>
      <c r="L1932" s="34"/>
      <c r="M1932" s="34"/>
      <c r="N1932" s="34"/>
      <c r="O1932" s="34"/>
      <c r="P1932" s="34"/>
      <c r="W1932" s="196"/>
      <c r="X1932" s="111"/>
      <c r="Y1932"/>
      <c r="Z1932"/>
      <c r="AA1932"/>
      <c r="AB1932"/>
      <c r="AC1932" s="66"/>
    </row>
    <row r="1933" spans="2:29" s="35" customFormat="1">
      <c r="B1933" s="38"/>
      <c r="C1933" s="36"/>
      <c r="D1933" s="212"/>
      <c r="E1933" s="34"/>
      <c r="F1933" s="34"/>
      <c r="G1933" s="34"/>
      <c r="H1933" s="34"/>
      <c r="I1933" s="34"/>
      <c r="J1933" s="34"/>
      <c r="K1933" s="34"/>
      <c r="L1933" s="34"/>
      <c r="M1933" s="34"/>
      <c r="N1933" s="34"/>
      <c r="O1933" s="34"/>
      <c r="P1933" s="34"/>
      <c r="W1933" s="196"/>
      <c r="X1933" s="111"/>
      <c r="Y1933"/>
      <c r="Z1933"/>
      <c r="AA1933"/>
      <c r="AB1933"/>
      <c r="AC1933" s="66"/>
    </row>
    <row r="1934" spans="2:29" s="35" customFormat="1">
      <c r="B1934" s="38"/>
      <c r="C1934" s="36"/>
      <c r="D1934" s="212"/>
      <c r="E1934" s="34"/>
      <c r="F1934" s="34"/>
      <c r="G1934" s="34"/>
      <c r="H1934" s="34"/>
      <c r="I1934" s="34"/>
      <c r="J1934" s="34"/>
      <c r="K1934" s="34"/>
      <c r="L1934" s="34"/>
      <c r="M1934" s="34"/>
      <c r="N1934" s="34"/>
      <c r="O1934" s="34"/>
      <c r="P1934" s="34"/>
      <c r="W1934" s="196"/>
      <c r="X1934" s="111"/>
      <c r="Y1934"/>
      <c r="Z1934"/>
      <c r="AA1934"/>
      <c r="AB1934"/>
      <c r="AC1934" s="66"/>
    </row>
    <row r="1935" spans="2:29" s="35" customFormat="1">
      <c r="B1935" s="38"/>
      <c r="C1935" s="36"/>
      <c r="D1935" s="212"/>
      <c r="E1935" s="34"/>
      <c r="F1935" s="34"/>
      <c r="G1935" s="34"/>
      <c r="H1935" s="34"/>
      <c r="I1935" s="34"/>
      <c r="J1935" s="34"/>
      <c r="K1935" s="34"/>
      <c r="L1935" s="34"/>
      <c r="M1935" s="34"/>
      <c r="N1935" s="34"/>
      <c r="O1935" s="34"/>
      <c r="P1935" s="34"/>
      <c r="W1935" s="196"/>
      <c r="X1935" s="111"/>
      <c r="Y1935"/>
      <c r="Z1935"/>
      <c r="AA1935"/>
      <c r="AB1935"/>
      <c r="AC1935" s="66"/>
    </row>
    <row r="1936" spans="2:29" s="35" customFormat="1">
      <c r="B1936" s="38"/>
      <c r="C1936" s="36"/>
      <c r="D1936" s="212"/>
      <c r="E1936" s="34"/>
      <c r="F1936" s="34"/>
      <c r="G1936" s="34"/>
      <c r="H1936" s="34"/>
      <c r="I1936" s="34"/>
      <c r="J1936" s="34"/>
      <c r="K1936" s="34"/>
      <c r="L1936" s="34"/>
      <c r="M1936" s="34"/>
      <c r="N1936" s="34"/>
      <c r="O1936" s="34"/>
      <c r="P1936" s="34"/>
      <c r="W1936" s="196"/>
      <c r="X1936" s="111"/>
      <c r="Y1936"/>
      <c r="Z1936"/>
      <c r="AA1936"/>
      <c r="AB1936"/>
      <c r="AC1936" s="66"/>
    </row>
    <row r="1937" spans="2:29" s="35" customFormat="1">
      <c r="B1937" s="38"/>
      <c r="C1937" s="36"/>
      <c r="D1937" s="212"/>
      <c r="E1937" s="34"/>
      <c r="F1937" s="34"/>
      <c r="G1937" s="34"/>
      <c r="H1937" s="34"/>
      <c r="I1937" s="34"/>
      <c r="J1937" s="34"/>
      <c r="K1937" s="34"/>
      <c r="L1937" s="34"/>
      <c r="M1937" s="34"/>
      <c r="N1937" s="34"/>
      <c r="O1937" s="34"/>
      <c r="P1937" s="34"/>
      <c r="W1937" s="196"/>
      <c r="X1937" s="111"/>
      <c r="Y1937"/>
      <c r="Z1937"/>
      <c r="AA1937"/>
      <c r="AB1937"/>
      <c r="AC1937" s="66"/>
    </row>
    <row r="1938" spans="2:29" s="35" customFormat="1">
      <c r="B1938" s="38"/>
      <c r="C1938" s="36"/>
      <c r="D1938" s="212"/>
      <c r="E1938" s="34"/>
      <c r="F1938" s="34"/>
      <c r="G1938" s="34"/>
      <c r="H1938" s="34"/>
      <c r="I1938" s="34"/>
      <c r="J1938" s="34"/>
      <c r="K1938" s="34"/>
      <c r="L1938" s="34"/>
      <c r="M1938" s="34"/>
      <c r="N1938" s="34"/>
      <c r="O1938" s="34"/>
      <c r="P1938" s="34"/>
      <c r="W1938" s="196"/>
      <c r="X1938" s="111"/>
      <c r="Y1938"/>
      <c r="Z1938"/>
      <c r="AA1938"/>
      <c r="AB1938"/>
      <c r="AC1938" s="66"/>
    </row>
    <row r="1939" spans="2:29" s="35" customFormat="1">
      <c r="B1939" s="38"/>
      <c r="C1939" s="36"/>
      <c r="D1939" s="212"/>
      <c r="E1939" s="34"/>
      <c r="F1939" s="34"/>
      <c r="G1939" s="34"/>
      <c r="H1939" s="34"/>
      <c r="I1939" s="34"/>
      <c r="J1939" s="34"/>
      <c r="K1939" s="34"/>
      <c r="L1939" s="34"/>
      <c r="M1939" s="34"/>
      <c r="N1939" s="34"/>
      <c r="O1939" s="34"/>
      <c r="P1939" s="34"/>
      <c r="W1939" s="196"/>
      <c r="X1939" s="111"/>
      <c r="Y1939"/>
      <c r="Z1939"/>
      <c r="AA1939"/>
      <c r="AB1939"/>
      <c r="AC1939" s="66"/>
    </row>
    <row r="1940" spans="2:29" s="35" customFormat="1">
      <c r="B1940" s="38"/>
      <c r="C1940" s="36"/>
      <c r="D1940" s="212"/>
      <c r="E1940" s="34"/>
      <c r="F1940" s="34"/>
      <c r="G1940" s="34"/>
      <c r="H1940" s="34"/>
      <c r="I1940" s="34"/>
      <c r="J1940" s="34"/>
      <c r="K1940" s="34"/>
      <c r="L1940" s="34"/>
      <c r="M1940" s="34"/>
      <c r="N1940" s="34"/>
      <c r="O1940" s="34"/>
      <c r="P1940" s="34"/>
      <c r="W1940" s="196"/>
      <c r="X1940" s="111"/>
      <c r="Y1940"/>
      <c r="Z1940"/>
      <c r="AA1940"/>
      <c r="AB1940"/>
      <c r="AC1940" s="66"/>
    </row>
    <row r="1941" spans="2:29" s="35" customFormat="1">
      <c r="B1941" s="38"/>
      <c r="C1941" s="36"/>
      <c r="D1941" s="212"/>
      <c r="E1941" s="34"/>
      <c r="F1941" s="34"/>
      <c r="G1941" s="34"/>
      <c r="H1941" s="34"/>
      <c r="I1941" s="34"/>
      <c r="J1941" s="34"/>
      <c r="K1941" s="34"/>
      <c r="L1941" s="34"/>
      <c r="M1941" s="34"/>
      <c r="N1941" s="34"/>
      <c r="O1941" s="34"/>
      <c r="P1941" s="34"/>
      <c r="W1941" s="196"/>
      <c r="X1941" s="111"/>
      <c r="Y1941"/>
      <c r="Z1941"/>
      <c r="AA1941"/>
      <c r="AB1941"/>
      <c r="AC1941" s="66"/>
    </row>
    <row r="1942" spans="2:29" s="35" customFormat="1">
      <c r="B1942" s="38"/>
      <c r="C1942" s="36"/>
      <c r="D1942" s="212"/>
      <c r="E1942" s="34"/>
      <c r="F1942" s="34"/>
      <c r="G1942" s="34"/>
      <c r="H1942" s="34"/>
      <c r="I1942" s="34"/>
      <c r="J1942" s="34"/>
      <c r="K1942" s="34"/>
      <c r="L1942" s="34"/>
      <c r="M1942" s="34"/>
      <c r="N1942" s="34"/>
      <c r="O1942" s="34"/>
      <c r="P1942" s="34"/>
      <c r="W1942" s="196"/>
      <c r="X1942" s="111"/>
      <c r="Y1942"/>
      <c r="Z1942"/>
      <c r="AA1942"/>
      <c r="AB1942"/>
      <c r="AC1942" s="66"/>
    </row>
    <row r="1943" spans="2:29" s="35" customFormat="1">
      <c r="B1943" s="38"/>
      <c r="C1943" s="36"/>
      <c r="D1943" s="212"/>
      <c r="E1943" s="34"/>
      <c r="F1943" s="34"/>
      <c r="G1943" s="34"/>
      <c r="H1943" s="34"/>
      <c r="I1943" s="34"/>
      <c r="J1943" s="34"/>
      <c r="K1943" s="34"/>
      <c r="L1943" s="34"/>
      <c r="M1943" s="34"/>
      <c r="N1943" s="34"/>
      <c r="O1943" s="34"/>
      <c r="P1943" s="34"/>
      <c r="W1943" s="196"/>
      <c r="X1943" s="111"/>
      <c r="Y1943"/>
      <c r="Z1943"/>
      <c r="AA1943"/>
      <c r="AB1943"/>
      <c r="AC1943" s="66"/>
    </row>
    <row r="1944" spans="2:29" s="35" customFormat="1">
      <c r="B1944" s="38"/>
      <c r="C1944" s="36"/>
      <c r="D1944" s="212"/>
      <c r="E1944" s="34"/>
      <c r="F1944" s="34"/>
      <c r="G1944" s="34"/>
      <c r="H1944" s="34"/>
      <c r="I1944" s="34"/>
      <c r="J1944" s="34"/>
      <c r="K1944" s="34"/>
      <c r="L1944" s="34"/>
      <c r="M1944" s="34"/>
      <c r="N1944" s="34"/>
      <c r="O1944" s="34"/>
      <c r="P1944" s="34"/>
      <c r="W1944" s="196"/>
      <c r="X1944" s="111"/>
      <c r="Y1944"/>
      <c r="Z1944"/>
      <c r="AA1944"/>
      <c r="AB1944"/>
      <c r="AC1944" s="66"/>
    </row>
    <row r="1945" spans="2:29" s="35" customFormat="1">
      <c r="B1945" s="38"/>
      <c r="C1945" s="36"/>
      <c r="D1945" s="212"/>
      <c r="E1945" s="34"/>
      <c r="F1945" s="34"/>
      <c r="G1945" s="34"/>
      <c r="H1945" s="34"/>
      <c r="I1945" s="34"/>
      <c r="J1945" s="34"/>
      <c r="K1945" s="34"/>
      <c r="L1945" s="34"/>
      <c r="M1945" s="34"/>
      <c r="N1945" s="34"/>
      <c r="O1945" s="34"/>
      <c r="P1945" s="34"/>
      <c r="W1945" s="196"/>
      <c r="X1945" s="111"/>
      <c r="Y1945"/>
      <c r="Z1945"/>
      <c r="AA1945"/>
      <c r="AB1945"/>
      <c r="AC1945" s="66"/>
    </row>
    <row r="1946" spans="2:29" s="35" customFormat="1">
      <c r="B1946" s="38"/>
      <c r="C1946" s="36"/>
      <c r="D1946" s="212"/>
      <c r="E1946" s="34"/>
      <c r="F1946" s="34"/>
      <c r="G1946" s="34"/>
      <c r="H1946" s="34"/>
      <c r="I1946" s="34"/>
      <c r="J1946" s="34"/>
      <c r="K1946" s="34"/>
      <c r="L1946" s="34"/>
      <c r="M1946" s="34"/>
      <c r="N1946" s="34"/>
      <c r="O1946" s="34"/>
      <c r="P1946" s="34"/>
      <c r="W1946" s="196"/>
      <c r="X1946" s="111"/>
      <c r="Y1946"/>
      <c r="Z1946"/>
      <c r="AA1946"/>
      <c r="AB1946"/>
      <c r="AC1946" s="66"/>
    </row>
    <row r="1947" spans="2:29" s="35" customFormat="1">
      <c r="B1947" s="38"/>
      <c r="C1947" s="36"/>
      <c r="D1947" s="212"/>
      <c r="E1947" s="34"/>
      <c r="F1947" s="34"/>
      <c r="G1947" s="34"/>
      <c r="H1947" s="34"/>
      <c r="I1947" s="34"/>
      <c r="J1947" s="34"/>
      <c r="K1947" s="34"/>
      <c r="L1947" s="34"/>
      <c r="M1947" s="34"/>
      <c r="N1947" s="34"/>
      <c r="O1947" s="34"/>
      <c r="P1947" s="34"/>
      <c r="W1947" s="196"/>
      <c r="X1947" s="111"/>
      <c r="Y1947"/>
      <c r="Z1947"/>
      <c r="AA1947"/>
      <c r="AB1947"/>
      <c r="AC1947" s="66"/>
    </row>
    <row r="1948" spans="2:29" s="35" customFormat="1">
      <c r="B1948" s="38"/>
      <c r="C1948" s="36"/>
      <c r="D1948" s="212"/>
      <c r="E1948" s="34"/>
      <c r="F1948" s="34"/>
      <c r="G1948" s="34"/>
      <c r="H1948" s="34"/>
      <c r="I1948" s="34"/>
      <c r="J1948" s="34"/>
      <c r="K1948" s="34"/>
      <c r="L1948" s="34"/>
      <c r="M1948" s="34"/>
      <c r="N1948" s="34"/>
      <c r="O1948" s="34"/>
      <c r="P1948" s="34"/>
      <c r="W1948" s="196"/>
      <c r="X1948" s="111"/>
      <c r="Y1948"/>
      <c r="Z1948"/>
      <c r="AA1948"/>
      <c r="AB1948"/>
      <c r="AC1948" s="66"/>
    </row>
    <row r="1949" spans="2:29" s="35" customFormat="1">
      <c r="B1949" s="38"/>
      <c r="C1949" s="36"/>
      <c r="D1949" s="212"/>
      <c r="E1949" s="34"/>
      <c r="F1949" s="34"/>
      <c r="G1949" s="34"/>
      <c r="H1949" s="34"/>
      <c r="I1949" s="34"/>
      <c r="J1949" s="34"/>
      <c r="K1949" s="34"/>
      <c r="L1949" s="34"/>
      <c r="M1949" s="34"/>
      <c r="N1949" s="34"/>
      <c r="O1949" s="34"/>
      <c r="P1949" s="34"/>
      <c r="W1949" s="196"/>
      <c r="X1949" s="111"/>
      <c r="Y1949"/>
      <c r="Z1949"/>
      <c r="AA1949"/>
      <c r="AB1949"/>
      <c r="AC1949" s="66"/>
    </row>
    <row r="1950" spans="2:29" s="35" customFormat="1">
      <c r="B1950" s="38"/>
      <c r="C1950" s="36"/>
      <c r="D1950" s="212"/>
      <c r="E1950" s="34"/>
      <c r="F1950" s="34"/>
      <c r="G1950" s="34"/>
      <c r="H1950" s="34"/>
      <c r="I1950" s="34"/>
      <c r="J1950" s="34"/>
      <c r="K1950" s="34"/>
      <c r="L1950" s="34"/>
      <c r="M1950" s="34"/>
      <c r="N1950" s="34"/>
      <c r="O1950" s="34"/>
      <c r="P1950" s="34"/>
      <c r="W1950" s="196"/>
      <c r="X1950" s="111"/>
      <c r="Y1950"/>
      <c r="Z1950"/>
      <c r="AA1950"/>
      <c r="AB1950"/>
      <c r="AC1950" s="66"/>
    </row>
    <row r="1951" spans="2:29" s="35" customFormat="1">
      <c r="B1951" s="38"/>
      <c r="C1951" s="36"/>
      <c r="D1951" s="212"/>
      <c r="E1951" s="34"/>
      <c r="F1951" s="34"/>
      <c r="G1951" s="34"/>
      <c r="H1951" s="34"/>
      <c r="I1951" s="34"/>
      <c r="J1951" s="34"/>
      <c r="K1951" s="34"/>
      <c r="L1951" s="34"/>
      <c r="M1951" s="34"/>
      <c r="N1951" s="34"/>
      <c r="O1951" s="34"/>
      <c r="P1951" s="34"/>
      <c r="W1951" s="196"/>
      <c r="X1951" s="111"/>
      <c r="Y1951"/>
      <c r="Z1951"/>
      <c r="AA1951"/>
      <c r="AB1951"/>
      <c r="AC1951" s="66"/>
    </row>
    <row r="1952" spans="2:29" s="35" customFormat="1">
      <c r="B1952" s="38"/>
      <c r="C1952" s="36"/>
      <c r="D1952" s="212"/>
      <c r="E1952" s="34"/>
      <c r="F1952" s="34"/>
      <c r="G1952" s="34"/>
      <c r="H1952" s="34"/>
      <c r="I1952" s="34"/>
      <c r="J1952" s="34"/>
      <c r="K1952" s="34"/>
      <c r="L1952" s="34"/>
      <c r="M1952" s="34"/>
      <c r="N1952" s="34"/>
      <c r="O1952" s="34"/>
      <c r="P1952" s="34"/>
      <c r="W1952" s="196"/>
      <c r="X1952" s="111"/>
      <c r="Y1952"/>
      <c r="Z1952"/>
      <c r="AA1952"/>
      <c r="AB1952"/>
      <c r="AC1952" s="66"/>
    </row>
    <row r="1953" spans="2:29" s="35" customFormat="1">
      <c r="B1953" s="38"/>
      <c r="C1953" s="36"/>
      <c r="D1953" s="212"/>
      <c r="E1953" s="34"/>
      <c r="F1953" s="34"/>
      <c r="G1953" s="34"/>
      <c r="H1953" s="34"/>
      <c r="I1953" s="34"/>
      <c r="J1953" s="34"/>
      <c r="K1953" s="34"/>
      <c r="L1953" s="34"/>
      <c r="M1953" s="34"/>
      <c r="N1953" s="34"/>
      <c r="O1953" s="34"/>
      <c r="P1953" s="34"/>
      <c r="W1953" s="196"/>
      <c r="X1953" s="111"/>
      <c r="Y1953"/>
      <c r="Z1953"/>
      <c r="AA1953"/>
      <c r="AB1953"/>
      <c r="AC1953" s="66"/>
    </row>
    <row r="1954" spans="2:29" s="35" customFormat="1">
      <c r="B1954" s="38"/>
      <c r="C1954" s="36"/>
      <c r="D1954" s="212"/>
      <c r="E1954" s="34"/>
      <c r="F1954" s="34"/>
      <c r="G1954" s="34"/>
      <c r="H1954" s="34"/>
      <c r="I1954" s="34"/>
      <c r="J1954" s="34"/>
      <c r="K1954" s="34"/>
      <c r="L1954" s="34"/>
      <c r="M1954" s="34"/>
      <c r="N1954" s="34"/>
      <c r="O1954" s="34"/>
      <c r="P1954" s="34"/>
      <c r="W1954" s="196"/>
      <c r="X1954" s="111"/>
      <c r="Y1954"/>
      <c r="Z1954"/>
      <c r="AA1954"/>
      <c r="AB1954"/>
      <c r="AC1954" s="66"/>
    </row>
    <row r="1955" spans="2:29" s="35" customFormat="1">
      <c r="B1955" s="38"/>
      <c r="C1955" s="36"/>
      <c r="D1955" s="212"/>
      <c r="E1955" s="34"/>
      <c r="F1955" s="34"/>
      <c r="G1955" s="34"/>
      <c r="H1955" s="34"/>
      <c r="I1955" s="34"/>
      <c r="J1955" s="34"/>
      <c r="K1955" s="34"/>
      <c r="L1955" s="34"/>
      <c r="M1955" s="34"/>
      <c r="N1955" s="34"/>
      <c r="O1955" s="34"/>
      <c r="P1955" s="34"/>
      <c r="W1955" s="196"/>
      <c r="X1955" s="111"/>
      <c r="Y1955"/>
      <c r="Z1955"/>
      <c r="AA1955"/>
      <c r="AB1955"/>
      <c r="AC1955" s="66"/>
    </row>
    <row r="1956" spans="2:29" s="35" customFormat="1">
      <c r="B1956" s="38"/>
      <c r="C1956" s="36"/>
      <c r="D1956" s="212"/>
      <c r="E1956" s="34"/>
      <c r="F1956" s="34"/>
      <c r="G1956" s="34"/>
      <c r="H1956" s="34"/>
      <c r="I1956" s="34"/>
      <c r="J1956" s="34"/>
      <c r="K1956" s="34"/>
      <c r="L1956" s="34"/>
      <c r="M1956" s="34"/>
      <c r="N1956" s="34"/>
      <c r="O1956" s="34"/>
      <c r="P1956" s="34"/>
      <c r="W1956" s="196"/>
      <c r="X1956" s="111"/>
      <c r="Y1956"/>
      <c r="Z1956"/>
      <c r="AA1956"/>
      <c r="AB1956"/>
      <c r="AC1956" s="66"/>
    </row>
    <row r="1957" spans="2:29" s="35" customFormat="1">
      <c r="B1957" s="38"/>
      <c r="C1957" s="36"/>
      <c r="D1957" s="212"/>
      <c r="E1957" s="34"/>
      <c r="F1957" s="34"/>
      <c r="G1957" s="34"/>
      <c r="H1957" s="34"/>
      <c r="I1957" s="34"/>
      <c r="J1957" s="34"/>
      <c r="K1957" s="34"/>
      <c r="L1957" s="34"/>
      <c r="M1957" s="34"/>
      <c r="N1957" s="34"/>
      <c r="O1957" s="34"/>
      <c r="P1957" s="34"/>
      <c r="W1957" s="196"/>
      <c r="X1957" s="111"/>
      <c r="Y1957"/>
      <c r="Z1957"/>
      <c r="AA1957"/>
      <c r="AB1957"/>
      <c r="AC1957" s="66"/>
    </row>
    <row r="1958" spans="2:29" s="35" customFormat="1">
      <c r="B1958" s="38"/>
      <c r="C1958" s="36"/>
      <c r="D1958" s="212"/>
      <c r="E1958" s="34"/>
      <c r="F1958" s="34"/>
      <c r="G1958" s="34"/>
      <c r="H1958" s="34"/>
      <c r="I1958" s="34"/>
      <c r="J1958" s="34"/>
      <c r="K1958" s="34"/>
      <c r="L1958" s="34"/>
      <c r="M1958" s="34"/>
      <c r="N1958" s="34"/>
      <c r="O1958" s="34"/>
      <c r="P1958" s="34"/>
      <c r="W1958" s="196"/>
      <c r="X1958" s="111"/>
      <c r="Y1958"/>
      <c r="Z1958"/>
      <c r="AA1958"/>
      <c r="AB1958"/>
      <c r="AC1958" s="66"/>
    </row>
    <row r="1959" spans="2:29" s="35" customFormat="1">
      <c r="B1959" s="38"/>
      <c r="C1959" s="36"/>
      <c r="D1959" s="212"/>
      <c r="E1959" s="34"/>
      <c r="F1959" s="34"/>
      <c r="G1959" s="34"/>
      <c r="H1959" s="34"/>
      <c r="I1959" s="34"/>
      <c r="J1959" s="34"/>
      <c r="K1959" s="34"/>
      <c r="L1959" s="34"/>
      <c r="M1959" s="34"/>
      <c r="N1959" s="34"/>
      <c r="O1959" s="34"/>
      <c r="P1959" s="34"/>
      <c r="W1959" s="196"/>
      <c r="X1959" s="111"/>
      <c r="Y1959"/>
      <c r="Z1959"/>
      <c r="AA1959"/>
      <c r="AB1959"/>
      <c r="AC1959" s="66"/>
    </row>
    <row r="1960" spans="2:29" s="35" customFormat="1">
      <c r="B1960" s="38"/>
      <c r="C1960" s="36"/>
      <c r="D1960" s="212"/>
      <c r="E1960" s="34"/>
      <c r="F1960" s="34"/>
      <c r="G1960" s="34"/>
      <c r="H1960" s="34"/>
      <c r="I1960" s="34"/>
      <c r="J1960" s="34"/>
      <c r="K1960" s="34"/>
      <c r="L1960" s="34"/>
      <c r="M1960" s="34"/>
      <c r="N1960" s="34"/>
      <c r="O1960" s="34"/>
      <c r="P1960" s="34"/>
      <c r="W1960" s="196"/>
      <c r="X1960" s="111"/>
      <c r="Y1960"/>
      <c r="Z1960"/>
      <c r="AA1960"/>
      <c r="AB1960"/>
      <c r="AC1960" s="66"/>
    </row>
    <row r="1961" spans="2:29" s="35" customFormat="1">
      <c r="B1961" s="38"/>
      <c r="C1961" s="36"/>
      <c r="D1961" s="212"/>
      <c r="E1961" s="34"/>
      <c r="F1961" s="34"/>
      <c r="G1961" s="34"/>
      <c r="H1961" s="34"/>
      <c r="I1961" s="34"/>
      <c r="J1961" s="34"/>
      <c r="K1961" s="34"/>
      <c r="L1961" s="34"/>
      <c r="M1961" s="34"/>
      <c r="N1961" s="34"/>
      <c r="O1961" s="34"/>
      <c r="P1961" s="34"/>
      <c r="W1961" s="196"/>
      <c r="X1961" s="111"/>
      <c r="Y1961"/>
      <c r="Z1961"/>
      <c r="AA1961"/>
      <c r="AB1961"/>
      <c r="AC1961" s="66"/>
    </row>
    <row r="1962" spans="2:29" s="35" customFormat="1">
      <c r="B1962" s="38"/>
      <c r="C1962" s="36"/>
      <c r="D1962" s="212"/>
      <c r="E1962" s="34"/>
      <c r="F1962" s="34"/>
      <c r="G1962" s="34"/>
      <c r="H1962" s="34"/>
      <c r="I1962" s="34"/>
      <c r="J1962" s="34"/>
      <c r="K1962" s="34"/>
      <c r="L1962" s="34"/>
      <c r="M1962" s="34"/>
      <c r="N1962" s="34"/>
      <c r="O1962" s="34"/>
      <c r="P1962" s="34"/>
      <c r="W1962" s="196"/>
      <c r="X1962" s="111"/>
      <c r="Y1962"/>
      <c r="Z1962"/>
      <c r="AA1962"/>
      <c r="AB1962"/>
      <c r="AC1962" s="66"/>
    </row>
    <row r="1963" spans="2:29" s="35" customFormat="1">
      <c r="B1963" s="38"/>
      <c r="C1963" s="36"/>
      <c r="D1963" s="212"/>
      <c r="E1963" s="34"/>
      <c r="F1963" s="34"/>
      <c r="G1963" s="34"/>
      <c r="H1963" s="34"/>
      <c r="I1963" s="34"/>
      <c r="J1963" s="34"/>
      <c r="K1963" s="34"/>
      <c r="L1963" s="34"/>
      <c r="M1963" s="34"/>
      <c r="N1963" s="34"/>
      <c r="O1963" s="34"/>
      <c r="P1963" s="34"/>
      <c r="W1963" s="196"/>
      <c r="X1963" s="111"/>
      <c r="Y1963"/>
      <c r="Z1963"/>
      <c r="AA1963"/>
      <c r="AB1963"/>
      <c r="AC1963" s="66"/>
    </row>
    <row r="1964" spans="2:29" s="35" customFormat="1">
      <c r="B1964" s="38"/>
      <c r="C1964" s="36"/>
      <c r="D1964" s="212"/>
      <c r="E1964" s="34"/>
      <c r="F1964" s="34"/>
      <c r="G1964" s="34"/>
      <c r="H1964" s="34"/>
      <c r="I1964" s="34"/>
      <c r="J1964" s="34"/>
      <c r="K1964" s="34"/>
      <c r="L1964" s="34"/>
      <c r="M1964" s="34"/>
      <c r="N1964" s="34"/>
      <c r="O1964" s="34"/>
      <c r="P1964" s="34"/>
      <c r="W1964" s="196"/>
      <c r="X1964" s="111"/>
      <c r="Y1964"/>
      <c r="Z1964"/>
      <c r="AA1964"/>
      <c r="AB1964"/>
      <c r="AC1964" s="66"/>
    </row>
    <row r="1965" spans="2:29" s="35" customFormat="1">
      <c r="B1965" s="38"/>
      <c r="C1965" s="36"/>
      <c r="D1965" s="212"/>
      <c r="E1965" s="34"/>
      <c r="F1965" s="34"/>
      <c r="G1965" s="34"/>
      <c r="H1965" s="34"/>
      <c r="I1965" s="34"/>
      <c r="J1965" s="34"/>
      <c r="K1965" s="34"/>
      <c r="L1965" s="34"/>
      <c r="M1965" s="34"/>
      <c r="N1965" s="34"/>
      <c r="O1965" s="34"/>
      <c r="P1965" s="34"/>
      <c r="W1965" s="196"/>
      <c r="X1965" s="111"/>
      <c r="Y1965"/>
      <c r="Z1965"/>
      <c r="AA1965"/>
      <c r="AB1965"/>
      <c r="AC1965" s="66"/>
    </row>
    <row r="1966" spans="2:29" s="35" customFormat="1">
      <c r="B1966" s="38"/>
      <c r="C1966" s="36"/>
      <c r="D1966" s="212"/>
      <c r="E1966" s="34"/>
      <c r="F1966" s="34"/>
      <c r="G1966" s="34"/>
      <c r="H1966" s="34"/>
      <c r="I1966" s="34"/>
      <c r="J1966" s="34"/>
      <c r="K1966" s="34"/>
      <c r="L1966" s="34"/>
      <c r="M1966" s="34"/>
      <c r="N1966" s="34"/>
      <c r="O1966" s="34"/>
      <c r="P1966" s="34"/>
      <c r="W1966" s="196"/>
      <c r="X1966" s="111"/>
      <c r="Y1966"/>
      <c r="Z1966"/>
      <c r="AA1966"/>
      <c r="AB1966"/>
      <c r="AC1966" s="66"/>
    </row>
    <row r="1967" spans="2:29" s="35" customFormat="1">
      <c r="B1967" s="38"/>
      <c r="C1967" s="36"/>
      <c r="D1967" s="212"/>
      <c r="E1967" s="34"/>
      <c r="F1967" s="34"/>
      <c r="G1967" s="34"/>
      <c r="H1967" s="34"/>
      <c r="I1967" s="34"/>
      <c r="J1967" s="34"/>
      <c r="K1967" s="34"/>
      <c r="L1967" s="34"/>
      <c r="M1967" s="34"/>
      <c r="N1967" s="34"/>
      <c r="O1967" s="34"/>
      <c r="P1967" s="34"/>
      <c r="W1967" s="196"/>
      <c r="X1967" s="111"/>
      <c r="Y1967"/>
      <c r="Z1967"/>
      <c r="AA1967"/>
      <c r="AB1967"/>
      <c r="AC1967" s="66"/>
    </row>
    <row r="1968" spans="2:29" s="35" customFormat="1">
      <c r="B1968" s="38"/>
      <c r="C1968" s="36"/>
      <c r="D1968" s="212"/>
      <c r="E1968" s="34"/>
      <c r="F1968" s="34"/>
      <c r="G1968" s="34"/>
      <c r="H1968" s="34"/>
      <c r="I1968" s="34"/>
      <c r="J1968" s="34"/>
      <c r="K1968" s="34"/>
      <c r="L1968" s="34"/>
      <c r="M1968" s="34"/>
      <c r="N1968" s="34"/>
      <c r="O1968" s="34"/>
      <c r="P1968" s="34"/>
      <c r="W1968" s="196"/>
      <c r="X1968" s="111"/>
      <c r="Y1968"/>
      <c r="Z1968"/>
      <c r="AA1968"/>
      <c r="AB1968"/>
      <c r="AC1968" s="66"/>
    </row>
    <row r="1969" spans="2:29" s="35" customFormat="1">
      <c r="B1969" s="38"/>
      <c r="C1969" s="36"/>
      <c r="D1969" s="212"/>
      <c r="E1969" s="34"/>
      <c r="F1969" s="34"/>
      <c r="G1969" s="34"/>
      <c r="H1969" s="34"/>
      <c r="I1969" s="34"/>
      <c r="J1969" s="34"/>
      <c r="K1969" s="34"/>
      <c r="L1969" s="34"/>
      <c r="M1969" s="34"/>
      <c r="N1969" s="34"/>
      <c r="O1969" s="34"/>
      <c r="P1969" s="34"/>
      <c r="W1969" s="196"/>
      <c r="X1969" s="111"/>
      <c r="Y1969"/>
      <c r="Z1969"/>
      <c r="AA1969"/>
      <c r="AB1969"/>
      <c r="AC1969" s="66"/>
    </row>
    <row r="1970" spans="2:29" s="35" customFormat="1">
      <c r="B1970" s="38"/>
      <c r="C1970" s="36"/>
      <c r="D1970" s="212"/>
      <c r="E1970" s="34"/>
      <c r="F1970" s="34"/>
      <c r="G1970" s="34"/>
      <c r="H1970" s="34"/>
      <c r="I1970" s="34"/>
      <c r="J1970" s="34"/>
      <c r="K1970" s="34"/>
      <c r="L1970" s="34"/>
      <c r="M1970" s="34"/>
      <c r="N1970" s="34"/>
      <c r="O1970" s="34"/>
      <c r="P1970" s="34"/>
      <c r="W1970" s="196"/>
      <c r="X1970" s="111"/>
      <c r="Y1970"/>
      <c r="Z1970"/>
      <c r="AA1970"/>
      <c r="AB1970"/>
      <c r="AC1970" s="66"/>
    </row>
    <row r="1971" spans="2:29" s="35" customFormat="1">
      <c r="B1971" s="38"/>
      <c r="C1971" s="36"/>
      <c r="D1971" s="212"/>
      <c r="E1971" s="34"/>
      <c r="F1971" s="34"/>
      <c r="G1971" s="34"/>
      <c r="H1971" s="34"/>
      <c r="I1971" s="34"/>
      <c r="J1971" s="34"/>
      <c r="K1971" s="34"/>
      <c r="L1971" s="34"/>
      <c r="M1971" s="34"/>
      <c r="N1971" s="34"/>
      <c r="O1971" s="34"/>
      <c r="P1971" s="34"/>
      <c r="W1971" s="196"/>
      <c r="X1971" s="111"/>
      <c r="Y1971"/>
      <c r="Z1971"/>
      <c r="AA1971"/>
      <c r="AB1971"/>
      <c r="AC1971" s="66"/>
    </row>
    <row r="1972" spans="2:29" s="35" customFormat="1">
      <c r="B1972" s="38"/>
      <c r="C1972" s="36"/>
      <c r="D1972" s="212"/>
      <c r="E1972" s="34"/>
      <c r="F1972" s="34"/>
      <c r="G1972" s="34"/>
      <c r="H1972" s="34"/>
      <c r="I1972" s="34"/>
      <c r="J1972" s="34"/>
      <c r="K1972" s="34"/>
      <c r="L1972" s="34"/>
      <c r="M1972" s="34"/>
      <c r="N1972" s="34"/>
      <c r="O1972" s="34"/>
      <c r="P1972" s="34"/>
      <c r="W1972" s="196"/>
      <c r="X1972" s="111"/>
      <c r="Y1972"/>
      <c r="Z1972"/>
      <c r="AA1972"/>
      <c r="AB1972"/>
      <c r="AC1972" s="66"/>
    </row>
    <row r="1973" spans="2:29" s="35" customFormat="1">
      <c r="B1973" s="38"/>
      <c r="C1973" s="36"/>
      <c r="D1973" s="212"/>
      <c r="E1973" s="34"/>
      <c r="F1973" s="34"/>
      <c r="G1973" s="34"/>
      <c r="H1973" s="34"/>
      <c r="I1973" s="34"/>
      <c r="J1973" s="34"/>
      <c r="K1973" s="34"/>
      <c r="L1973" s="34"/>
      <c r="M1973" s="34"/>
      <c r="N1973" s="34"/>
      <c r="O1973" s="34"/>
      <c r="P1973" s="34"/>
      <c r="W1973" s="196"/>
      <c r="X1973" s="111"/>
      <c r="Y1973"/>
      <c r="Z1973"/>
      <c r="AA1973"/>
      <c r="AB1973"/>
      <c r="AC1973" s="66"/>
    </row>
    <row r="1974" spans="2:29" s="35" customFormat="1">
      <c r="B1974" s="38"/>
      <c r="C1974" s="36"/>
      <c r="D1974" s="212"/>
      <c r="E1974" s="34"/>
      <c r="F1974" s="34"/>
      <c r="G1974" s="34"/>
      <c r="H1974" s="34"/>
      <c r="I1974" s="34"/>
      <c r="J1974" s="34"/>
      <c r="K1974" s="34"/>
      <c r="L1974" s="34"/>
      <c r="M1974" s="34"/>
      <c r="N1974" s="34"/>
      <c r="O1974" s="34"/>
      <c r="P1974" s="34"/>
      <c r="W1974" s="196"/>
      <c r="X1974" s="111"/>
      <c r="Y1974"/>
      <c r="Z1974"/>
      <c r="AA1974"/>
      <c r="AB1974"/>
      <c r="AC1974" s="66"/>
    </row>
    <row r="1975" spans="2:29" s="35" customFormat="1">
      <c r="B1975" s="38"/>
      <c r="C1975" s="36"/>
      <c r="D1975" s="212"/>
      <c r="E1975" s="34"/>
      <c r="F1975" s="34"/>
      <c r="G1975" s="34"/>
      <c r="H1975" s="34"/>
      <c r="I1975" s="34"/>
      <c r="J1975" s="34"/>
      <c r="K1975" s="34"/>
      <c r="L1975" s="34"/>
      <c r="M1975" s="34"/>
      <c r="N1975" s="34"/>
      <c r="O1975" s="34"/>
      <c r="P1975" s="34"/>
      <c r="W1975" s="196"/>
      <c r="X1975" s="111"/>
      <c r="Y1975"/>
      <c r="Z1975"/>
      <c r="AA1975"/>
      <c r="AB1975"/>
      <c r="AC1975" s="66"/>
    </row>
    <row r="1976" spans="2:29" s="35" customFormat="1">
      <c r="B1976" s="38"/>
      <c r="C1976" s="36"/>
      <c r="D1976" s="212"/>
      <c r="E1976" s="34"/>
      <c r="F1976" s="34"/>
      <c r="G1976" s="34"/>
      <c r="H1976" s="34"/>
      <c r="I1976" s="34"/>
      <c r="J1976" s="34"/>
      <c r="K1976" s="34"/>
      <c r="L1976" s="34"/>
      <c r="M1976" s="34"/>
      <c r="N1976" s="34"/>
      <c r="O1976" s="34"/>
      <c r="P1976" s="34"/>
      <c r="W1976" s="196"/>
      <c r="X1976" s="111"/>
      <c r="Y1976"/>
      <c r="Z1976"/>
      <c r="AA1976"/>
      <c r="AB1976"/>
      <c r="AC1976" s="66"/>
    </row>
    <row r="1977" spans="2:29" s="35" customFormat="1">
      <c r="B1977" s="38"/>
      <c r="C1977" s="36"/>
      <c r="D1977" s="212"/>
      <c r="E1977" s="34"/>
      <c r="F1977" s="34"/>
      <c r="G1977" s="34"/>
      <c r="H1977" s="34"/>
      <c r="I1977" s="34"/>
      <c r="J1977" s="34"/>
      <c r="K1977" s="34"/>
      <c r="L1977" s="34"/>
      <c r="M1977" s="34"/>
      <c r="N1977" s="34"/>
      <c r="O1977" s="34"/>
      <c r="P1977" s="34"/>
      <c r="W1977" s="196"/>
      <c r="X1977" s="111"/>
      <c r="Y1977"/>
      <c r="Z1977"/>
      <c r="AA1977"/>
      <c r="AB1977"/>
      <c r="AC1977" s="66"/>
    </row>
    <row r="1978" spans="2:29" s="35" customFormat="1">
      <c r="B1978" s="38"/>
      <c r="C1978" s="36"/>
      <c r="D1978" s="212"/>
      <c r="E1978" s="34"/>
      <c r="F1978" s="34"/>
      <c r="G1978" s="34"/>
      <c r="H1978" s="34"/>
      <c r="I1978" s="34"/>
      <c r="J1978" s="34"/>
      <c r="K1978" s="34"/>
      <c r="L1978" s="34"/>
      <c r="M1978" s="34"/>
      <c r="N1978" s="34"/>
      <c r="O1978" s="34"/>
      <c r="P1978" s="34"/>
      <c r="W1978" s="196"/>
      <c r="X1978" s="111"/>
      <c r="Y1978"/>
      <c r="Z1978"/>
      <c r="AA1978"/>
      <c r="AB1978"/>
      <c r="AC1978" s="66"/>
    </row>
    <row r="1979" spans="2:29" s="35" customFormat="1">
      <c r="B1979" s="38"/>
      <c r="C1979" s="36"/>
      <c r="D1979" s="212"/>
      <c r="E1979" s="34"/>
      <c r="F1979" s="34"/>
      <c r="G1979" s="34"/>
      <c r="H1979" s="34"/>
      <c r="I1979" s="34"/>
      <c r="J1979" s="34"/>
      <c r="K1979" s="34"/>
      <c r="L1979" s="34"/>
      <c r="M1979" s="34"/>
      <c r="N1979" s="34"/>
      <c r="O1979" s="34"/>
      <c r="P1979" s="34"/>
      <c r="W1979" s="196"/>
      <c r="X1979" s="111"/>
      <c r="Y1979"/>
      <c r="Z1979"/>
      <c r="AA1979"/>
      <c r="AB1979"/>
      <c r="AC1979" s="66"/>
    </row>
    <row r="1980" spans="2:29" s="35" customFormat="1">
      <c r="B1980" s="38"/>
      <c r="C1980" s="36"/>
      <c r="D1980" s="212"/>
      <c r="E1980" s="34"/>
      <c r="F1980" s="34"/>
      <c r="G1980" s="34"/>
      <c r="H1980" s="34"/>
      <c r="I1980" s="34"/>
      <c r="J1980" s="34"/>
      <c r="K1980" s="34"/>
      <c r="L1980" s="34"/>
      <c r="M1980" s="34"/>
      <c r="N1980" s="34"/>
      <c r="O1980" s="34"/>
      <c r="P1980" s="34"/>
      <c r="W1980" s="196"/>
      <c r="X1980" s="111"/>
      <c r="Y1980"/>
      <c r="Z1980"/>
      <c r="AA1980"/>
      <c r="AB1980"/>
      <c r="AC1980" s="66"/>
    </row>
    <row r="1981" spans="2:29" s="35" customFormat="1">
      <c r="B1981" s="38"/>
      <c r="C1981" s="36"/>
      <c r="D1981" s="212"/>
      <c r="E1981" s="34"/>
      <c r="F1981" s="34"/>
      <c r="G1981" s="34"/>
      <c r="H1981" s="34"/>
      <c r="I1981" s="34"/>
      <c r="J1981" s="34"/>
      <c r="K1981" s="34"/>
      <c r="L1981" s="34"/>
      <c r="M1981" s="34"/>
      <c r="N1981" s="34"/>
      <c r="O1981" s="34"/>
      <c r="P1981" s="34"/>
      <c r="W1981" s="196"/>
      <c r="X1981" s="111"/>
      <c r="Y1981"/>
      <c r="Z1981"/>
      <c r="AA1981"/>
      <c r="AB1981"/>
      <c r="AC1981" s="66"/>
    </row>
    <row r="1982" spans="2:29" s="35" customFormat="1">
      <c r="B1982" s="38"/>
      <c r="C1982" s="36"/>
      <c r="D1982" s="212"/>
      <c r="E1982" s="34"/>
      <c r="F1982" s="34"/>
      <c r="G1982" s="34"/>
      <c r="H1982" s="34"/>
      <c r="I1982" s="34"/>
      <c r="J1982" s="34"/>
      <c r="K1982" s="34"/>
      <c r="L1982" s="34"/>
      <c r="M1982" s="34"/>
      <c r="N1982" s="34"/>
      <c r="O1982" s="34"/>
      <c r="P1982" s="34"/>
      <c r="W1982" s="196"/>
      <c r="X1982" s="111"/>
      <c r="Y1982"/>
      <c r="Z1982"/>
      <c r="AA1982"/>
      <c r="AB1982"/>
      <c r="AC1982" s="66"/>
    </row>
    <row r="1983" spans="2:29" s="35" customFormat="1">
      <c r="B1983" s="38"/>
      <c r="C1983" s="36"/>
      <c r="D1983" s="212"/>
      <c r="E1983" s="34"/>
      <c r="F1983" s="34"/>
      <c r="G1983" s="34"/>
      <c r="H1983" s="34"/>
      <c r="I1983" s="34"/>
      <c r="J1983" s="34"/>
      <c r="K1983" s="34"/>
      <c r="L1983" s="34"/>
      <c r="M1983" s="34"/>
      <c r="N1983" s="34"/>
      <c r="O1983" s="34"/>
      <c r="P1983" s="34"/>
      <c r="W1983" s="196"/>
      <c r="X1983" s="111"/>
      <c r="Y1983"/>
      <c r="Z1983"/>
      <c r="AA1983"/>
      <c r="AB1983"/>
      <c r="AC1983" s="66"/>
    </row>
    <row r="1984" spans="2:29" s="35" customFormat="1">
      <c r="B1984" s="38"/>
      <c r="C1984" s="36"/>
      <c r="D1984" s="212"/>
      <c r="E1984" s="34"/>
      <c r="F1984" s="34"/>
      <c r="G1984" s="34"/>
      <c r="H1984" s="34"/>
      <c r="I1984" s="34"/>
      <c r="J1984" s="34"/>
      <c r="K1984" s="34"/>
      <c r="L1984" s="34"/>
      <c r="M1984" s="34"/>
      <c r="N1984" s="34"/>
      <c r="O1984" s="34"/>
      <c r="P1984" s="34"/>
      <c r="W1984" s="196"/>
      <c r="X1984" s="111"/>
      <c r="Y1984"/>
      <c r="Z1984"/>
      <c r="AA1984"/>
      <c r="AB1984"/>
      <c r="AC1984" s="66"/>
    </row>
    <row r="1985" spans="2:29" s="35" customFormat="1">
      <c r="B1985" s="38"/>
      <c r="C1985" s="36"/>
      <c r="D1985" s="212"/>
      <c r="E1985" s="34"/>
      <c r="F1985" s="34"/>
      <c r="G1985" s="34"/>
      <c r="H1985" s="34"/>
      <c r="I1985" s="34"/>
      <c r="J1985" s="34"/>
      <c r="K1985" s="34"/>
      <c r="L1985" s="34"/>
      <c r="M1985" s="34"/>
      <c r="N1985" s="34"/>
      <c r="O1985" s="34"/>
      <c r="P1985" s="34"/>
      <c r="W1985" s="196"/>
      <c r="X1985" s="111"/>
      <c r="Y1985"/>
      <c r="Z1985"/>
      <c r="AA1985"/>
      <c r="AB1985"/>
      <c r="AC1985" s="66"/>
    </row>
    <row r="1986" spans="2:29" s="35" customFormat="1">
      <c r="B1986" s="38"/>
      <c r="C1986" s="36"/>
      <c r="D1986" s="212"/>
      <c r="E1986" s="34"/>
      <c r="F1986" s="34"/>
      <c r="G1986" s="34"/>
      <c r="H1986" s="34"/>
      <c r="I1986" s="34"/>
      <c r="J1986" s="34"/>
      <c r="K1986" s="34"/>
      <c r="L1986" s="34"/>
      <c r="M1986" s="34"/>
      <c r="N1986" s="34"/>
      <c r="O1986" s="34"/>
      <c r="P1986" s="34"/>
      <c r="W1986" s="196"/>
      <c r="X1986" s="111"/>
      <c r="Y1986"/>
      <c r="Z1986"/>
      <c r="AA1986"/>
      <c r="AB1986"/>
      <c r="AC1986" s="66"/>
    </row>
    <row r="1987" spans="2:29" s="35" customFormat="1">
      <c r="B1987" s="38"/>
      <c r="C1987" s="36"/>
      <c r="D1987" s="212"/>
      <c r="E1987" s="34"/>
      <c r="F1987" s="34"/>
      <c r="G1987" s="34"/>
      <c r="H1987" s="34"/>
      <c r="I1987" s="34"/>
      <c r="J1987" s="34"/>
      <c r="K1987" s="34"/>
      <c r="L1987" s="34"/>
      <c r="M1987" s="34"/>
      <c r="N1987" s="34"/>
      <c r="O1987" s="34"/>
      <c r="P1987" s="34"/>
      <c r="W1987" s="196"/>
      <c r="X1987" s="111"/>
      <c r="Y1987"/>
      <c r="Z1987"/>
      <c r="AA1987"/>
      <c r="AB1987"/>
      <c r="AC1987" s="66"/>
    </row>
    <row r="1988" spans="2:29" s="35" customFormat="1">
      <c r="B1988" s="38"/>
      <c r="C1988" s="36"/>
      <c r="D1988" s="212"/>
      <c r="E1988" s="34"/>
      <c r="F1988" s="34"/>
      <c r="G1988" s="34"/>
      <c r="H1988" s="34"/>
      <c r="I1988" s="34"/>
      <c r="J1988" s="34"/>
      <c r="K1988" s="34"/>
      <c r="L1988" s="34"/>
      <c r="M1988" s="34"/>
      <c r="N1988" s="34"/>
      <c r="O1988" s="34"/>
      <c r="P1988" s="34"/>
      <c r="W1988" s="196"/>
      <c r="X1988" s="111"/>
      <c r="Y1988"/>
      <c r="Z1988"/>
      <c r="AA1988"/>
      <c r="AB1988"/>
      <c r="AC1988" s="66"/>
    </row>
    <row r="1989" spans="2:29" s="35" customFormat="1">
      <c r="B1989" s="38"/>
      <c r="C1989" s="36"/>
      <c r="D1989" s="212"/>
      <c r="E1989" s="34"/>
      <c r="F1989" s="34"/>
      <c r="G1989" s="34"/>
      <c r="H1989" s="34"/>
      <c r="I1989" s="34"/>
      <c r="J1989" s="34"/>
      <c r="K1989" s="34"/>
      <c r="L1989" s="34"/>
      <c r="M1989" s="34"/>
      <c r="N1989" s="34"/>
      <c r="O1989" s="34"/>
      <c r="P1989" s="34"/>
      <c r="W1989" s="196"/>
      <c r="X1989" s="111"/>
      <c r="Y1989"/>
      <c r="Z1989"/>
      <c r="AA1989"/>
      <c r="AB1989"/>
      <c r="AC1989" s="66"/>
    </row>
    <row r="1990" spans="2:29" s="35" customFormat="1">
      <c r="B1990" s="38"/>
      <c r="C1990" s="36"/>
      <c r="D1990" s="212"/>
      <c r="E1990" s="34"/>
      <c r="F1990" s="34"/>
      <c r="G1990" s="34"/>
      <c r="H1990" s="34"/>
      <c r="I1990" s="34"/>
      <c r="J1990" s="34"/>
      <c r="K1990" s="34"/>
      <c r="L1990" s="34"/>
      <c r="M1990" s="34"/>
      <c r="N1990" s="34"/>
      <c r="O1990" s="34"/>
      <c r="P1990" s="34"/>
      <c r="W1990" s="196"/>
      <c r="X1990" s="111"/>
      <c r="Y1990"/>
      <c r="Z1990"/>
      <c r="AA1990"/>
      <c r="AB1990"/>
      <c r="AC1990" s="66"/>
    </row>
    <row r="1991" spans="2:29" s="35" customFormat="1">
      <c r="B1991" s="38"/>
      <c r="C1991" s="36"/>
      <c r="D1991" s="212"/>
      <c r="E1991" s="34"/>
      <c r="F1991" s="34"/>
      <c r="G1991" s="34"/>
      <c r="H1991" s="34"/>
      <c r="I1991" s="34"/>
      <c r="J1991" s="34"/>
      <c r="K1991" s="34"/>
      <c r="L1991" s="34"/>
      <c r="M1991" s="34"/>
      <c r="N1991" s="34"/>
      <c r="O1991" s="34"/>
      <c r="P1991" s="34"/>
      <c r="W1991" s="196"/>
      <c r="X1991" s="111"/>
      <c r="Y1991"/>
      <c r="Z1991"/>
      <c r="AA1991"/>
      <c r="AB1991"/>
      <c r="AC1991" s="66"/>
    </row>
    <row r="1992" spans="2:29" s="35" customFormat="1">
      <c r="B1992" s="38"/>
      <c r="C1992" s="36"/>
      <c r="D1992" s="212"/>
      <c r="E1992" s="34"/>
      <c r="F1992" s="34"/>
      <c r="G1992" s="34"/>
      <c r="H1992" s="34"/>
      <c r="I1992" s="34"/>
      <c r="J1992" s="34"/>
      <c r="K1992" s="34"/>
      <c r="L1992" s="34"/>
      <c r="M1992" s="34"/>
      <c r="N1992" s="34"/>
      <c r="O1992" s="34"/>
      <c r="P1992" s="34"/>
      <c r="W1992" s="196"/>
      <c r="X1992" s="111"/>
      <c r="Y1992"/>
      <c r="Z1992"/>
      <c r="AA1992"/>
      <c r="AB1992"/>
      <c r="AC1992" s="66"/>
    </row>
    <row r="1993" spans="2:29" s="35" customFormat="1">
      <c r="B1993" s="38"/>
      <c r="C1993" s="36"/>
      <c r="D1993" s="212"/>
      <c r="E1993" s="34"/>
      <c r="F1993" s="34"/>
      <c r="G1993" s="34"/>
      <c r="H1993" s="34"/>
      <c r="I1993" s="34"/>
      <c r="J1993" s="34"/>
      <c r="K1993" s="34"/>
      <c r="L1993" s="34"/>
      <c r="M1993" s="34"/>
      <c r="N1993" s="34"/>
      <c r="O1993" s="34"/>
      <c r="P1993" s="34"/>
      <c r="W1993" s="196"/>
      <c r="X1993" s="111"/>
      <c r="Y1993"/>
      <c r="Z1993"/>
      <c r="AA1993"/>
      <c r="AB1993"/>
      <c r="AC1993" s="66"/>
    </row>
    <row r="1994" spans="2:29" s="35" customFormat="1">
      <c r="B1994" s="38"/>
      <c r="C1994" s="36"/>
      <c r="D1994" s="212"/>
      <c r="E1994" s="34"/>
      <c r="F1994" s="34"/>
      <c r="G1994" s="34"/>
      <c r="H1994" s="34"/>
      <c r="I1994" s="34"/>
      <c r="J1994" s="34"/>
      <c r="K1994" s="34"/>
      <c r="L1994" s="34"/>
      <c r="M1994" s="34"/>
      <c r="N1994" s="34"/>
      <c r="O1994" s="34"/>
      <c r="P1994" s="34"/>
      <c r="W1994" s="196"/>
      <c r="X1994" s="111"/>
      <c r="Y1994"/>
      <c r="Z1994"/>
      <c r="AA1994"/>
      <c r="AB1994"/>
      <c r="AC1994" s="66"/>
    </row>
    <row r="1995" spans="2:29" s="35" customFormat="1">
      <c r="B1995" s="38"/>
      <c r="C1995" s="36"/>
      <c r="D1995" s="212"/>
      <c r="E1995" s="34"/>
      <c r="F1995" s="34"/>
      <c r="G1995" s="34"/>
      <c r="H1995" s="34"/>
      <c r="I1995" s="34"/>
      <c r="J1995" s="34"/>
      <c r="K1995" s="34"/>
      <c r="L1995" s="34"/>
      <c r="M1995" s="34"/>
      <c r="N1995" s="34"/>
      <c r="O1995" s="34"/>
      <c r="P1995" s="34"/>
      <c r="W1995" s="196"/>
      <c r="X1995" s="111"/>
      <c r="Y1995"/>
      <c r="Z1995"/>
      <c r="AA1995"/>
      <c r="AB1995"/>
      <c r="AC1995" s="66"/>
    </row>
    <row r="1996" spans="2:29" s="35" customFormat="1">
      <c r="B1996" s="38"/>
      <c r="C1996" s="36"/>
      <c r="D1996" s="212"/>
      <c r="E1996" s="34"/>
      <c r="F1996" s="34"/>
      <c r="G1996" s="34"/>
      <c r="H1996" s="34"/>
      <c r="I1996" s="34"/>
      <c r="J1996" s="34"/>
      <c r="K1996" s="34"/>
      <c r="L1996" s="34"/>
      <c r="M1996" s="34"/>
      <c r="N1996" s="34"/>
      <c r="O1996" s="34"/>
      <c r="P1996" s="34"/>
      <c r="W1996" s="196"/>
      <c r="X1996" s="111"/>
      <c r="Y1996"/>
      <c r="Z1996"/>
      <c r="AA1996"/>
      <c r="AB1996"/>
      <c r="AC1996" s="66"/>
    </row>
    <row r="1997" spans="2:29" s="35" customFormat="1">
      <c r="B1997" s="38"/>
      <c r="C1997" s="36"/>
      <c r="D1997" s="212"/>
      <c r="E1997" s="34"/>
      <c r="F1997" s="34"/>
      <c r="G1997" s="34"/>
      <c r="H1997" s="34"/>
      <c r="I1997" s="34"/>
      <c r="J1997" s="34"/>
      <c r="K1997" s="34"/>
      <c r="L1997" s="34"/>
      <c r="M1997" s="34"/>
      <c r="N1997" s="34"/>
      <c r="O1997" s="34"/>
      <c r="P1997" s="34"/>
      <c r="W1997" s="196"/>
      <c r="X1997" s="111"/>
      <c r="Y1997"/>
      <c r="Z1997"/>
      <c r="AA1997"/>
      <c r="AB1997"/>
      <c r="AC1997" s="66"/>
    </row>
    <row r="1998" spans="2:29" s="35" customFormat="1">
      <c r="B1998" s="38"/>
      <c r="C1998" s="36"/>
      <c r="D1998" s="212"/>
      <c r="E1998" s="34"/>
      <c r="F1998" s="34"/>
      <c r="G1998" s="34"/>
      <c r="H1998" s="34"/>
      <c r="I1998" s="34"/>
      <c r="J1998" s="34"/>
      <c r="K1998" s="34"/>
      <c r="L1998" s="34"/>
      <c r="M1998" s="34"/>
      <c r="N1998" s="34"/>
      <c r="O1998" s="34"/>
      <c r="P1998" s="34"/>
      <c r="W1998" s="196"/>
      <c r="X1998" s="111"/>
      <c r="Y1998"/>
      <c r="Z1998"/>
      <c r="AA1998"/>
      <c r="AB1998"/>
      <c r="AC1998" s="66"/>
    </row>
    <row r="1999" spans="2:29" s="35" customFormat="1">
      <c r="B1999" s="38"/>
      <c r="C1999" s="36"/>
      <c r="D1999" s="212"/>
      <c r="E1999" s="34"/>
      <c r="F1999" s="34"/>
      <c r="G1999" s="34"/>
      <c r="H1999" s="34"/>
      <c r="I1999" s="34"/>
      <c r="J1999" s="34"/>
      <c r="K1999" s="34"/>
      <c r="L1999" s="34"/>
      <c r="M1999" s="34"/>
      <c r="N1999" s="34"/>
      <c r="O1999" s="34"/>
      <c r="P1999" s="34"/>
      <c r="W1999" s="196"/>
      <c r="X1999" s="111"/>
      <c r="Y1999"/>
      <c r="Z1999"/>
      <c r="AA1999"/>
      <c r="AB1999"/>
      <c r="AC1999" s="66"/>
    </row>
    <row r="2000" spans="2:29" s="35" customFormat="1">
      <c r="B2000" s="38"/>
      <c r="C2000" s="36"/>
      <c r="D2000" s="212"/>
      <c r="E2000" s="34"/>
      <c r="F2000" s="34"/>
      <c r="G2000" s="34"/>
      <c r="H2000" s="34"/>
      <c r="I2000" s="34"/>
      <c r="J2000" s="34"/>
      <c r="K2000" s="34"/>
      <c r="L2000" s="34"/>
      <c r="M2000" s="34"/>
      <c r="N2000" s="34"/>
      <c r="O2000" s="34"/>
      <c r="P2000" s="34"/>
      <c r="W2000" s="196"/>
      <c r="X2000" s="111"/>
      <c r="Y2000"/>
      <c r="Z2000"/>
      <c r="AA2000"/>
      <c r="AB2000"/>
      <c r="AC2000" s="66"/>
    </row>
    <row r="2001" spans="2:29" s="35" customFormat="1">
      <c r="B2001" s="38"/>
      <c r="C2001" s="36"/>
      <c r="D2001" s="212"/>
      <c r="E2001" s="34"/>
      <c r="F2001" s="34"/>
      <c r="G2001" s="34"/>
      <c r="H2001" s="34"/>
      <c r="I2001" s="34"/>
      <c r="J2001" s="34"/>
      <c r="K2001" s="34"/>
      <c r="L2001" s="34"/>
      <c r="M2001" s="34"/>
      <c r="N2001" s="34"/>
      <c r="O2001" s="34"/>
      <c r="P2001" s="34"/>
      <c r="W2001" s="196"/>
      <c r="X2001" s="111"/>
      <c r="Y2001"/>
      <c r="Z2001"/>
      <c r="AA2001"/>
      <c r="AB2001"/>
      <c r="AC2001" s="66"/>
    </row>
    <row r="2002" spans="2:29" s="35" customFormat="1">
      <c r="B2002" s="38"/>
      <c r="C2002" s="36"/>
      <c r="D2002" s="212"/>
      <c r="E2002" s="34"/>
      <c r="F2002" s="34"/>
      <c r="G2002" s="34"/>
      <c r="H2002" s="34"/>
      <c r="I2002" s="34"/>
      <c r="J2002" s="34"/>
      <c r="K2002" s="34"/>
      <c r="L2002" s="34"/>
      <c r="M2002" s="34"/>
      <c r="N2002" s="34"/>
      <c r="O2002" s="34"/>
      <c r="P2002" s="34"/>
      <c r="W2002" s="196"/>
      <c r="X2002" s="111"/>
      <c r="Y2002"/>
      <c r="Z2002"/>
      <c r="AA2002"/>
      <c r="AB2002"/>
      <c r="AC2002" s="66"/>
    </row>
    <row r="2003" spans="2:29" s="35" customFormat="1">
      <c r="B2003" s="38"/>
      <c r="C2003" s="36"/>
      <c r="D2003" s="212"/>
      <c r="E2003" s="34"/>
      <c r="F2003" s="34"/>
      <c r="G2003" s="34"/>
      <c r="H2003" s="34"/>
      <c r="I2003" s="34"/>
      <c r="J2003" s="34"/>
      <c r="K2003" s="34"/>
      <c r="L2003" s="34"/>
      <c r="M2003" s="34"/>
      <c r="N2003" s="34"/>
      <c r="O2003" s="34"/>
      <c r="P2003" s="34"/>
      <c r="W2003" s="196"/>
      <c r="X2003" s="111"/>
      <c r="Y2003"/>
      <c r="Z2003"/>
      <c r="AA2003"/>
      <c r="AB2003"/>
      <c r="AC2003" s="66"/>
    </row>
    <row r="2004" spans="2:29" s="35" customFormat="1">
      <c r="B2004" s="38"/>
      <c r="C2004" s="36"/>
      <c r="D2004" s="212"/>
      <c r="E2004" s="34"/>
      <c r="F2004" s="34"/>
      <c r="G2004" s="34"/>
      <c r="H2004" s="34"/>
      <c r="I2004" s="34"/>
      <c r="J2004" s="34"/>
      <c r="K2004" s="34"/>
      <c r="L2004" s="34"/>
      <c r="M2004" s="34"/>
      <c r="N2004" s="34"/>
      <c r="O2004" s="34"/>
      <c r="P2004" s="34"/>
      <c r="W2004" s="196"/>
      <c r="X2004" s="111"/>
      <c r="Y2004"/>
      <c r="Z2004"/>
      <c r="AA2004"/>
      <c r="AB2004"/>
      <c r="AC2004" s="66"/>
    </row>
    <row r="2005" spans="2:29" s="35" customFormat="1">
      <c r="B2005" s="38"/>
      <c r="C2005" s="36"/>
      <c r="D2005" s="212"/>
      <c r="E2005" s="34"/>
      <c r="F2005" s="34"/>
      <c r="G2005" s="34"/>
      <c r="H2005" s="34"/>
      <c r="I2005" s="34"/>
      <c r="J2005" s="34"/>
      <c r="K2005" s="34"/>
      <c r="L2005" s="34"/>
      <c r="M2005" s="34"/>
      <c r="N2005" s="34"/>
      <c r="O2005" s="34"/>
      <c r="P2005" s="34"/>
      <c r="W2005" s="196"/>
      <c r="X2005" s="111"/>
      <c r="Y2005"/>
      <c r="Z2005"/>
      <c r="AA2005"/>
      <c r="AB2005"/>
      <c r="AC2005" s="66"/>
    </row>
    <row r="2006" spans="2:29" s="35" customFormat="1">
      <c r="B2006" s="38"/>
      <c r="C2006" s="36"/>
      <c r="D2006" s="212"/>
      <c r="E2006" s="34"/>
      <c r="F2006" s="34"/>
      <c r="G2006" s="34"/>
      <c r="H2006" s="34"/>
      <c r="I2006" s="34"/>
      <c r="J2006" s="34"/>
      <c r="K2006" s="34"/>
      <c r="L2006" s="34"/>
      <c r="M2006" s="34"/>
      <c r="N2006" s="34"/>
      <c r="O2006" s="34"/>
      <c r="P2006" s="34"/>
      <c r="W2006" s="196"/>
      <c r="X2006" s="111"/>
      <c r="Y2006"/>
      <c r="Z2006"/>
      <c r="AA2006"/>
      <c r="AB2006"/>
      <c r="AC2006" s="66"/>
    </row>
    <row r="2007" spans="2:29" s="35" customFormat="1">
      <c r="B2007" s="38"/>
      <c r="C2007" s="36"/>
      <c r="D2007" s="212"/>
      <c r="E2007" s="34"/>
      <c r="F2007" s="34"/>
      <c r="G2007" s="34"/>
      <c r="H2007" s="34"/>
      <c r="I2007" s="34"/>
      <c r="J2007" s="34"/>
      <c r="K2007" s="34"/>
      <c r="L2007" s="34"/>
      <c r="M2007" s="34"/>
      <c r="N2007" s="34"/>
      <c r="O2007" s="34"/>
      <c r="P2007" s="34"/>
      <c r="W2007" s="196"/>
      <c r="X2007" s="111"/>
      <c r="Y2007"/>
      <c r="Z2007"/>
      <c r="AA2007"/>
      <c r="AB2007"/>
      <c r="AC2007" s="66"/>
    </row>
    <row r="2008" spans="2:29" s="35" customFormat="1">
      <c r="B2008" s="38"/>
      <c r="C2008" s="36"/>
      <c r="D2008" s="212"/>
      <c r="E2008" s="34"/>
      <c r="F2008" s="34"/>
      <c r="G2008" s="34"/>
      <c r="H2008" s="34"/>
      <c r="I2008" s="34"/>
      <c r="J2008" s="34"/>
      <c r="K2008" s="34"/>
      <c r="L2008" s="34"/>
      <c r="M2008" s="34"/>
      <c r="N2008" s="34"/>
      <c r="O2008" s="34"/>
      <c r="P2008" s="34"/>
      <c r="W2008" s="196"/>
      <c r="X2008" s="111"/>
      <c r="Y2008"/>
      <c r="Z2008"/>
      <c r="AA2008"/>
      <c r="AB2008"/>
      <c r="AC2008" s="66"/>
    </row>
    <row r="2009" spans="2:29" s="35" customFormat="1">
      <c r="B2009" s="38"/>
      <c r="C2009" s="36"/>
      <c r="D2009" s="212"/>
      <c r="E2009" s="34"/>
      <c r="F2009" s="34"/>
      <c r="G2009" s="34"/>
      <c r="H2009" s="34"/>
      <c r="I2009" s="34"/>
      <c r="J2009" s="34"/>
      <c r="K2009" s="34"/>
      <c r="L2009" s="34"/>
      <c r="M2009" s="34"/>
      <c r="N2009" s="34"/>
      <c r="O2009" s="34"/>
      <c r="P2009" s="34"/>
      <c r="W2009" s="196"/>
      <c r="X2009" s="111"/>
      <c r="Y2009"/>
      <c r="Z2009"/>
      <c r="AA2009"/>
      <c r="AB2009"/>
      <c r="AC2009" s="66"/>
    </row>
    <row r="2010" spans="2:29" s="35" customFormat="1">
      <c r="B2010" s="38"/>
      <c r="C2010" s="36"/>
      <c r="D2010" s="212"/>
      <c r="E2010" s="34"/>
      <c r="F2010" s="34"/>
      <c r="G2010" s="34"/>
      <c r="H2010" s="34"/>
      <c r="I2010" s="34"/>
      <c r="J2010" s="34"/>
      <c r="K2010" s="34"/>
      <c r="L2010" s="34"/>
      <c r="M2010" s="34"/>
      <c r="N2010" s="34"/>
      <c r="O2010" s="34"/>
      <c r="P2010" s="34"/>
      <c r="W2010" s="196"/>
      <c r="X2010" s="111"/>
      <c r="Y2010"/>
      <c r="Z2010"/>
      <c r="AA2010"/>
      <c r="AB2010"/>
      <c r="AC2010" s="66"/>
    </row>
    <row r="2011" spans="2:29" s="35" customFormat="1">
      <c r="B2011" s="38"/>
      <c r="C2011" s="36"/>
      <c r="D2011" s="212"/>
      <c r="E2011" s="34"/>
      <c r="F2011" s="34"/>
      <c r="G2011" s="34"/>
      <c r="H2011" s="34"/>
      <c r="I2011" s="34"/>
      <c r="J2011" s="34"/>
      <c r="K2011" s="34"/>
      <c r="L2011" s="34"/>
      <c r="M2011" s="34"/>
      <c r="N2011" s="34"/>
      <c r="O2011" s="34"/>
      <c r="P2011" s="34"/>
      <c r="W2011" s="196"/>
      <c r="X2011" s="111"/>
      <c r="Y2011"/>
      <c r="Z2011"/>
      <c r="AA2011"/>
      <c r="AB2011"/>
      <c r="AC2011" s="66"/>
    </row>
    <row r="2012" spans="2:29" s="35" customFormat="1">
      <c r="B2012" s="38"/>
      <c r="C2012" s="36"/>
      <c r="D2012" s="212"/>
      <c r="E2012" s="34"/>
      <c r="F2012" s="34"/>
      <c r="G2012" s="34"/>
      <c r="H2012" s="34"/>
      <c r="I2012" s="34"/>
      <c r="J2012" s="34"/>
      <c r="K2012" s="34"/>
      <c r="L2012" s="34"/>
      <c r="M2012" s="34"/>
      <c r="N2012" s="34"/>
      <c r="O2012" s="34"/>
      <c r="P2012" s="34"/>
      <c r="W2012" s="196"/>
      <c r="X2012" s="111"/>
      <c r="Y2012"/>
      <c r="Z2012"/>
      <c r="AA2012"/>
      <c r="AB2012"/>
      <c r="AC2012" s="66"/>
    </row>
    <row r="2013" spans="2:29" s="35" customFormat="1">
      <c r="B2013" s="38"/>
      <c r="C2013" s="36"/>
      <c r="D2013" s="212"/>
      <c r="E2013" s="34"/>
      <c r="F2013" s="34"/>
      <c r="G2013" s="34"/>
      <c r="H2013" s="34"/>
      <c r="I2013" s="34"/>
      <c r="J2013" s="34"/>
      <c r="K2013" s="34"/>
      <c r="L2013" s="34"/>
      <c r="M2013" s="34"/>
      <c r="N2013" s="34"/>
      <c r="O2013" s="34"/>
      <c r="P2013" s="34"/>
      <c r="W2013" s="196"/>
      <c r="X2013" s="111"/>
      <c r="Y2013"/>
      <c r="Z2013"/>
      <c r="AA2013"/>
      <c r="AB2013"/>
      <c r="AC2013" s="66"/>
    </row>
    <row r="2014" spans="2:29" s="35" customFormat="1">
      <c r="B2014" s="38"/>
      <c r="C2014" s="36"/>
      <c r="D2014" s="212"/>
      <c r="E2014" s="34"/>
      <c r="F2014" s="34"/>
      <c r="G2014" s="34"/>
      <c r="H2014" s="34"/>
      <c r="I2014" s="34"/>
      <c r="J2014" s="34"/>
      <c r="K2014" s="34"/>
      <c r="L2014" s="34"/>
      <c r="M2014" s="34"/>
      <c r="N2014" s="34"/>
      <c r="O2014" s="34"/>
      <c r="P2014" s="34"/>
      <c r="W2014" s="196"/>
      <c r="X2014" s="111"/>
      <c r="Y2014"/>
      <c r="Z2014"/>
      <c r="AA2014"/>
      <c r="AB2014"/>
      <c r="AC2014" s="66"/>
    </row>
    <row r="2015" spans="2:29" s="35" customFormat="1">
      <c r="B2015" s="38"/>
      <c r="C2015" s="36"/>
      <c r="D2015" s="212"/>
      <c r="E2015" s="34"/>
      <c r="F2015" s="34"/>
      <c r="G2015" s="34"/>
      <c r="H2015" s="34"/>
      <c r="I2015" s="34"/>
      <c r="J2015" s="34"/>
      <c r="K2015" s="34"/>
      <c r="L2015" s="34"/>
      <c r="M2015" s="34"/>
      <c r="N2015" s="34"/>
      <c r="O2015" s="34"/>
      <c r="P2015" s="34"/>
      <c r="W2015" s="196"/>
      <c r="X2015" s="111"/>
      <c r="Y2015"/>
      <c r="Z2015"/>
      <c r="AA2015"/>
      <c r="AB2015"/>
      <c r="AC2015" s="66"/>
    </row>
    <row r="2016" spans="2:29" s="35" customFormat="1">
      <c r="B2016" s="38"/>
      <c r="C2016" s="36"/>
      <c r="D2016" s="212"/>
      <c r="E2016" s="34"/>
      <c r="F2016" s="34"/>
      <c r="G2016" s="34"/>
      <c r="H2016" s="34"/>
      <c r="I2016" s="34"/>
      <c r="J2016" s="34"/>
      <c r="K2016" s="34"/>
      <c r="L2016" s="34"/>
      <c r="M2016" s="34"/>
      <c r="N2016" s="34"/>
      <c r="O2016" s="34"/>
      <c r="P2016" s="34"/>
      <c r="W2016" s="196"/>
      <c r="X2016" s="111"/>
      <c r="Y2016"/>
      <c r="Z2016"/>
      <c r="AA2016"/>
      <c r="AB2016"/>
      <c r="AC2016" s="66"/>
    </row>
    <row r="2017" spans="2:29" s="35" customFormat="1">
      <c r="B2017" s="38"/>
      <c r="C2017" s="36"/>
      <c r="D2017" s="212"/>
      <c r="E2017" s="34"/>
      <c r="F2017" s="34"/>
      <c r="G2017" s="34"/>
      <c r="H2017" s="34"/>
      <c r="I2017" s="34"/>
      <c r="J2017" s="34"/>
      <c r="K2017" s="34"/>
      <c r="L2017" s="34"/>
      <c r="M2017" s="34"/>
      <c r="N2017" s="34"/>
      <c r="O2017" s="34"/>
      <c r="P2017" s="34"/>
      <c r="W2017" s="196"/>
      <c r="X2017" s="111"/>
      <c r="Y2017"/>
      <c r="Z2017"/>
      <c r="AA2017"/>
      <c r="AB2017"/>
      <c r="AC2017" s="66"/>
    </row>
    <row r="2018" spans="2:29" s="35" customFormat="1">
      <c r="B2018" s="38"/>
      <c r="C2018" s="36"/>
      <c r="D2018" s="212"/>
      <c r="E2018" s="34"/>
      <c r="F2018" s="34"/>
      <c r="G2018" s="34"/>
      <c r="H2018" s="34"/>
      <c r="I2018" s="34"/>
      <c r="J2018" s="34"/>
      <c r="K2018" s="34"/>
      <c r="L2018" s="34"/>
      <c r="M2018" s="34"/>
      <c r="N2018" s="34"/>
      <c r="O2018" s="34"/>
      <c r="P2018" s="34"/>
      <c r="W2018" s="196"/>
      <c r="X2018" s="111"/>
      <c r="Y2018"/>
      <c r="Z2018"/>
      <c r="AA2018"/>
      <c r="AB2018"/>
      <c r="AC2018" s="66"/>
    </row>
    <row r="2019" spans="2:29" s="35" customFormat="1">
      <c r="B2019" s="38"/>
      <c r="C2019" s="36"/>
      <c r="D2019" s="212"/>
      <c r="E2019" s="34"/>
      <c r="F2019" s="34"/>
      <c r="G2019" s="34"/>
      <c r="H2019" s="34"/>
      <c r="I2019" s="34"/>
      <c r="J2019" s="34"/>
      <c r="K2019" s="34"/>
      <c r="L2019" s="34"/>
      <c r="M2019" s="34"/>
      <c r="N2019" s="34"/>
      <c r="O2019" s="34"/>
      <c r="P2019" s="34"/>
      <c r="W2019" s="196"/>
      <c r="X2019" s="111"/>
      <c r="Y2019"/>
      <c r="Z2019"/>
      <c r="AA2019"/>
      <c r="AB2019"/>
      <c r="AC2019" s="66"/>
    </row>
    <row r="2020" spans="2:29" s="35" customFormat="1">
      <c r="B2020" s="38"/>
      <c r="C2020" s="36"/>
      <c r="D2020" s="212"/>
      <c r="E2020" s="34"/>
      <c r="F2020" s="34"/>
      <c r="G2020" s="34"/>
      <c r="H2020" s="34"/>
      <c r="I2020" s="34"/>
      <c r="J2020" s="34"/>
      <c r="K2020" s="34"/>
      <c r="L2020" s="34"/>
      <c r="M2020" s="34"/>
      <c r="N2020" s="34"/>
      <c r="O2020" s="34"/>
      <c r="P2020" s="34"/>
      <c r="W2020" s="196"/>
      <c r="X2020" s="111"/>
      <c r="Y2020"/>
      <c r="Z2020"/>
      <c r="AA2020"/>
      <c r="AB2020"/>
      <c r="AC2020" s="66"/>
    </row>
    <row r="2021" spans="2:29" s="35" customFormat="1">
      <c r="B2021" s="38"/>
      <c r="C2021" s="36"/>
      <c r="D2021" s="212"/>
      <c r="E2021" s="34"/>
      <c r="F2021" s="34"/>
      <c r="G2021" s="34"/>
      <c r="H2021" s="34"/>
      <c r="I2021" s="34"/>
      <c r="J2021" s="34"/>
      <c r="K2021" s="34"/>
      <c r="L2021" s="34"/>
      <c r="M2021" s="34"/>
      <c r="N2021" s="34"/>
      <c r="O2021" s="34"/>
      <c r="P2021" s="34"/>
      <c r="W2021" s="196"/>
      <c r="X2021" s="111"/>
      <c r="Y2021"/>
      <c r="Z2021"/>
      <c r="AA2021"/>
      <c r="AB2021"/>
      <c r="AC2021" s="66"/>
    </row>
    <row r="2022" spans="2:29" s="35" customFormat="1">
      <c r="B2022" s="38"/>
      <c r="C2022" s="36"/>
      <c r="D2022" s="212"/>
      <c r="E2022" s="34"/>
      <c r="F2022" s="34"/>
      <c r="G2022" s="34"/>
      <c r="H2022" s="34"/>
      <c r="I2022" s="34"/>
      <c r="J2022" s="34"/>
      <c r="K2022" s="34"/>
      <c r="L2022" s="34"/>
      <c r="M2022" s="34"/>
      <c r="N2022" s="34"/>
      <c r="O2022" s="34"/>
      <c r="P2022" s="34"/>
      <c r="W2022" s="196"/>
      <c r="X2022" s="111"/>
      <c r="Y2022"/>
      <c r="Z2022"/>
      <c r="AA2022"/>
      <c r="AB2022"/>
      <c r="AC2022" s="66"/>
    </row>
    <row r="2023" spans="2:29" s="35" customFormat="1">
      <c r="B2023" s="38"/>
      <c r="C2023" s="36"/>
      <c r="D2023" s="212"/>
      <c r="E2023" s="34"/>
      <c r="F2023" s="34"/>
      <c r="G2023" s="34"/>
      <c r="H2023" s="34"/>
      <c r="I2023" s="34"/>
      <c r="J2023" s="34"/>
      <c r="K2023" s="34"/>
      <c r="L2023" s="34"/>
      <c r="M2023" s="34"/>
      <c r="N2023" s="34"/>
      <c r="O2023" s="34"/>
      <c r="P2023" s="34"/>
      <c r="W2023" s="196"/>
      <c r="X2023" s="111"/>
      <c r="Y2023"/>
      <c r="Z2023"/>
      <c r="AA2023"/>
      <c r="AB2023"/>
      <c r="AC2023" s="66"/>
    </row>
    <row r="2024" spans="2:29" s="35" customFormat="1">
      <c r="B2024" s="38"/>
      <c r="C2024" s="36"/>
      <c r="D2024" s="212"/>
      <c r="E2024" s="34"/>
      <c r="F2024" s="34"/>
      <c r="G2024" s="34"/>
      <c r="H2024" s="34"/>
      <c r="I2024" s="34"/>
      <c r="J2024" s="34"/>
      <c r="K2024" s="34"/>
      <c r="L2024" s="34"/>
      <c r="M2024" s="34"/>
      <c r="N2024" s="34"/>
      <c r="O2024" s="34"/>
      <c r="P2024" s="34"/>
      <c r="W2024" s="196"/>
      <c r="X2024" s="111"/>
      <c r="Y2024"/>
      <c r="Z2024"/>
      <c r="AA2024"/>
      <c r="AB2024"/>
      <c r="AC2024" s="66"/>
    </row>
    <row r="2025" spans="2:29" s="35" customFormat="1">
      <c r="B2025" s="38"/>
      <c r="C2025" s="36"/>
      <c r="D2025" s="212"/>
      <c r="E2025" s="34"/>
      <c r="F2025" s="34"/>
      <c r="G2025" s="34"/>
      <c r="H2025" s="34"/>
      <c r="I2025" s="34"/>
      <c r="J2025" s="34"/>
      <c r="K2025" s="34"/>
      <c r="L2025" s="34"/>
      <c r="M2025" s="34"/>
      <c r="N2025" s="34"/>
      <c r="O2025" s="34"/>
      <c r="P2025" s="34"/>
      <c r="W2025" s="196"/>
      <c r="X2025" s="111"/>
      <c r="Y2025"/>
      <c r="Z2025"/>
      <c r="AA2025"/>
      <c r="AB2025"/>
      <c r="AC2025" s="66"/>
    </row>
    <row r="2026" spans="2:29" s="35" customFormat="1">
      <c r="B2026" s="38"/>
      <c r="C2026" s="36"/>
      <c r="D2026" s="212"/>
      <c r="E2026" s="34"/>
      <c r="F2026" s="34"/>
      <c r="G2026" s="34"/>
      <c r="H2026" s="34"/>
      <c r="I2026" s="34"/>
      <c r="J2026" s="34"/>
      <c r="K2026" s="34"/>
      <c r="L2026" s="34"/>
      <c r="M2026" s="34"/>
      <c r="N2026" s="34"/>
      <c r="O2026" s="34"/>
      <c r="P2026" s="34"/>
      <c r="W2026" s="196"/>
      <c r="X2026" s="111"/>
      <c r="Y2026"/>
      <c r="Z2026"/>
      <c r="AA2026"/>
      <c r="AB2026"/>
      <c r="AC2026" s="66"/>
    </row>
    <row r="2027" spans="2:29" s="35" customFormat="1">
      <c r="B2027" s="38"/>
      <c r="C2027" s="36"/>
      <c r="D2027" s="212"/>
      <c r="E2027" s="34"/>
      <c r="F2027" s="34"/>
      <c r="G2027" s="34"/>
      <c r="H2027" s="34"/>
      <c r="I2027" s="34"/>
      <c r="J2027" s="34"/>
      <c r="K2027" s="34"/>
      <c r="L2027" s="34"/>
      <c r="M2027" s="34"/>
      <c r="N2027" s="34"/>
      <c r="O2027" s="34"/>
      <c r="P2027" s="34"/>
      <c r="W2027" s="196"/>
      <c r="X2027" s="111"/>
      <c r="Y2027"/>
      <c r="Z2027"/>
      <c r="AA2027"/>
      <c r="AB2027"/>
      <c r="AC2027" s="66"/>
    </row>
    <row r="2028" spans="2:29" s="35" customFormat="1">
      <c r="B2028" s="38"/>
      <c r="C2028" s="36"/>
      <c r="D2028" s="212"/>
      <c r="E2028" s="34"/>
      <c r="F2028" s="34"/>
      <c r="G2028" s="34"/>
      <c r="H2028" s="34"/>
      <c r="I2028" s="34"/>
      <c r="J2028" s="34"/>
      <c r="K2028" s="34"/>
      <c r="L2028" s="34"/>
      <c r="M2028" s="34"/>
      <c r="N2028" s="34"/>
      <c r="O2028" s="34"/>
      <c r="P2028" s="34"/>
      <c r="W2028" s="196"/>
      <c r="X2028" s="111"/>
      <c r="Y2028"/>
      <c r="Z2028"/>
      <c r="AA2028"/>
      <c r="AB2028"/>
      <c r="AC2028" s="66"/>
    </row>
    <row r="2029" spans="2:29" s="35" customFormat="1">
      <c r="B2029" s="38"/>
      <c r="C2029" s="36"/>
      <c r="D2029" s="212"/>
      <c r="E2029" s="34"/>
      <c r="F2029" s="34"/>
      <c r="G2029" s="34"/>
      <c r="H2029" s="34"/>
      <c r="I2029" s="34"/>
      <c r="J2029" s="34"/>
      <c r="K2029" s="34"/>
      <c r="L2029" s="34"/>
      <c r="M2029" s="34"/>
      <c r="N2029" s="34"/>
      <c r="O2029" s="34"/>
      <c r="P2029" s="34"/>
      <c r="W2029" s="196"/>
      <c r="X2029" s="111"/>
      <c r="Y2029"/>
      <c r="Z2029"/>
      <c r="AA2029"/>
      <c r="AB2029"/>
      <c r="AC2029" s="66"/>
    </row>
    <row r="2030" spans="2:29" s="35" customFormat="1">
      <c r="B2030" s="38"/>
      <c r="C2030" s="36"/>
      <c r="D2030" s="212"/>
      <c r="E2030" s="34"/>
      <c r="F2030" s="34"/>
      <c r="G2030" s="34"/>
      <c r="H2030" s="34"/>
      <c r="I2030" s="34"/>
      <c r="J2030" s="34"/>
      <c r="K2030" s="34"/>
      <c r="L2030" s="34"/>
      <c r="M2030" s="34"/>
      <c r="N2030" s="34"/>
      <c r="O2030" s="34"/>
      <c r="P2030" s="34"/>
      <c r="W2030" s="196"/>
      <c r="X2030" s="111"/>
      <c r="Y2030"/>
      <c r="Z2030"/>
      <c r="AA2030"/>
      <c r="AB2030"/>
      <c r="AC2030" s="66"/>
    </row>
    <row r="2031" spans="2:29" s="35" customFormat="1">
      <c r="B2031" s="38"/>
      <c r="C2031" s="36"/>
      <c r="D2031" s="212"/>
      <c r="E2031" s="34"/>
      <c r="F2031" s="34"/>
      <c r="G2031" s="34"/>
      <c r="H2031" s="34"/>
      <c r="I2031" s="34"/>
      <c r="J2031" s="34"/>
      <c r="K2031" s="34"/>
      <c r="L2031" s="34"/>
      <c r="M2031" s="34"/>
      <c r="N2031" s="34"/>
      <c r="O2031" s="34"/>
      <c r="P2031" s="34"/>
      <c r="W2031" s="196"/>
      <c r="X2031" s="111"/>
      <c r="Y2031"/>
      <c r="Z2031"/>
      <c r="AA2031"/>
      <c r="AB2031"/>
      <c r="AC2031" s="66"/>
    </row>
    <row r="2032" spans="2:29" s="35" customFormat="1">
      <c r="B2032" s="38"/>
      <c r="C2032" s="36"/>
      <c r="D2032" s="212"/>
      <c r="E2032" s="34"/>
      <c r="F2032" s="34"/>
      <c r="G2032" s="34"/>
      <c r="H2032" s="34"/>
      <c r="I2032" s="34"/>
      <c r="J2032" s="34"/>
      <c r="K2032" s="34"/>
      <c r="L2032" s="34"/>
      <c r="M2032" s="34"/>
      <c r="N2032" s="34"/>
      <c r="O2032" s="34"/>
      <c r="P2032" s="34"/>
      <c r="W2032" s="196"/>
      <c r="X2032" s="111"/>
      <c r="Y2032"/>
      <c r="Z2032"/>
      <c r="AA2032"/>
      <c r="AB2032"/>
      <c r="AC2032" s="66"/>
    </row>
    <row r="2033" spans="2:29" s="35" customFormat="1">
      <c r="B2033" s="38"/>
      <c r="C2033" s="36"/>
      <c r="D2033" s="212"/>
      <c r="E2033" s="34"/>
      <c r="F2033" s="34"/>
      <c r="G2033" s="34"/>
      <c r="H2033" s="34"/>
      <c r="I2033" s="34"/>
      <c r="J2033" s="34"/>
      <c r="K2033" s="34"/>
      <c r="L2033" s="34"/>
      <c r="M2033" s="34"/>
      <c r="N2033" s="34"/>
      <c r="O2033" s="34"/>
      <c r="P2033" s="34"/>
      <c r="W2033" s="196"/>
      <c r="X2033" s="111"/>
      <c r="Y2033"/>
      <c r="Z2033"/>
      <c r="AA2033"/>
      <c r="AB2033"/>
      <c r="AC2033" s="66"/>
    </row>
    <row r="2034" spans="2:29" s="35" customFormat="1">
      <c r="B2034" s="38"/>
      <c r="C2034" s="36"/>
      <c r="D2034" s="212"/>
      <c r="E2034" s="34"/>
      <c r="F2034" s="34"/>
      <c r="G2034" s="34"/>
      <c r="H2034" s="34"/>
      <c r="I2034" s="34"/>
      <c r="J2034" s="34"/>
      <c r="K2034" s="34"/>
      <c r="L2034" s="34"/>
      <c r="M2034" s="34"/>
      <c r="N2034" s="34"/>
      <c r="O2034" s="34"/>
      <c r="P2034" s="34"/>
      <c r="W2034" s="196"/>
      <c r="X2034" s="111"/>
      <c r="Y2034"/>
      <c r="Z2034"/>
      <c r="AA2034"/>
      <c r="AB2034"/>
      <c r="AC2034" s="66"/>
    </row>
    <row r="2035" spans="2:29" s="35" customFormat="1">
      <c r="B2035" s="38"/>
      <c r="C2035" s="36"/>
      <c r="D2035" s="212"/>
      <c r="E2035" s="34"/>
      <c r="F2035" s="34"/>
      <c r="G2035" s="34"/>
      <c r="H2035" s="34"/>
      <c r="I2035" s="34"/>
      <c r="J2035" s="34"/>
      <c r="K2035" s="34"/>
      <c r="L2035" s="34"/>
      <c r="M2035" s="34"/>
      <c r="N2035" s="34"/>
      <c r="O2035" s="34"/>
      <c r="P2035" s="34"/>
      <c r="W2035" s="196"/>
      <c r="X2035" s="111"/>
      <c r="Y2035"/>
      <c r="Z2035"/>
      <c r="AA2035"/>
      <c r="AB2035"/>
      <c r="AC2035" s="66"/>
    </row>
    <row r="2036" spans="2:29" s="35" customFormat="1">
      <c r="B2036" s="38"/>
      <c r="C2036" s="36"/>
      <c r="D2036" s="212"/>
      <c r="E2036" s="34"/>
      <c r="F2036" s="34"/>
      <c r="G2036" s="34"/>
      <c r="H2036" s="34"/>
      <c r="I2036" s="34"/>
      <c r="J2036" s="34"/>
      <c r="K2036" s="34"/>
      <c r="L2036" s="34"/>
      <c r="M2036" s="34"/>
      <c r="N2036" s="34"/>
      <c r="O2036" s="34"/>
      <c r="P2036" s="34"/>
      <c r="W2036" s="196"/>
      <c r="X2036" s="111"/>
      <c r="Y2036"/>
      <c r="Z2036"/>
      <c r="AA2036"/>
      <c r="AB2036"/>
      <c r="AC2036" s="66"/>
    </row>
    <row r="2037" spans="2:29" s="35" customFormat="1">
      <c r="B2037" s="38"/>
      <c r="C2037" s="36"/>
      <c r="D2037" s="212"/>
      <c r="E2037" s="34"/>
      <c r="F2037" s="34"/>
      <c r="G2037" s="34"/>
      <c r="H2037" s="34"/>
      <c r="I2037" s="34"/>
      <c r="J2037" s="34"/>
      <c r="K2037" s="34"/>
      <c r="L2037" s="34"/>
      <c r="M2037" s="34"/>
      <c r="N2037" s="34"/>
      <c r="O2037" s="34"/>
      <c r="P2037" s="34"/>
      <c r="W2037" s="196"/>
      <c r="X2037" s="111"/>
      <c r="Y2037"/>
      <c r="Z2037"/>
      <c r="AA2037"/>
      <c r="AB2037"/>
      <c r="AC2037" s="66"/>
    </row>
    <row r="2038" spans="2:29" s="35" customFormat="1">
      <c r="B2038" s="38"/>
      <c r="C2038" s="36"/>
      <c r="D2038" s="212"/>
      <c r="E2038" s="34"/>
      <c r="F2038" s="34"/>
      <c r="G2038" s="34"/>
      <c r="H2038" s="34"/>
      <c r="I2038" s="34"/>
      <c r="J2038" s="34"/>
      <c r="K2038" s="34"/>
      <c r="L2038" s="34"/>
      <c r="M2038" s="34"/>
      <c r="N2038" s="34"/>
      <c r="O2038" s="34"/>
      <c r="P2038" s="34"/>
      <c r="W2038" s="196"/>
      <c r="X2038" s="111"/>
      <c r="Y2038"/>
      <c r="Z2038"/>
      <c r="AA2038"/>
      <c r="AB2038"/>
      <c r="AC2038" s="66"/>
    </row>
    <row r="2039" spans="2:29" s="35" customFormat="1">
      <c r="B2039" s="38"/>
      <c r="C2039" s="36"/>
      <c r="D2039" s="212"/>
      <c r="E2039" s="34"/>
      <c r="F2039" s="34"/>
      <c r="G2039" s="34"/>
      <c r="H2039" s="34"/>
      <c r="I2039" s="34"/>
      <c r="J2039" s="34"/>
      <c r="K2039" s="34"/>
      <c r="L2039" s="34"/>
      <c r="M2039" s="34"/>
      <c r="N2039" s="34"/>
      <c r="O2039" s="34"/>
      <c r="P2039" s="34"/>
      <c r="W2039" s="196"/>
      <c r="X2039" s="111"/>
      <c r="Y2039"/>
      <c r="Z2039"/>
      <c r="AA2039"/>
      <c r="AB2039"/>
      <c r="AC2039" s="66"/>
    </row>
    <row r="2040" spans="2:29" s="35" customFormat="1">
      <c r="B2040" s="38"/>
      <c r="C2040" s="36"/>
      <c r="D2040" s="212"/>
      <c r="E2040" s="34"/>
      <c r="F2040" s="34"/>
      <c r="G2040" s="34"/>
      <c r="H2040" s="34"/>
      <c r="I2040" s="34"/>
      <c r="J2040" s="34"/>
      <c r="K2040" s="34"/>
      <c r="L2040" s="34"/>
      <c r="M2040" s="34"/>
      <c r="N2040" s="34"/>
      <c r="O2040" s="34"/>
      <c r="P2040" s="34"/>
      <c r="W2040" s="196"/>
      <c r="X2040" s="111"/>
      <c r="Y2040"/>
      <c r="Z2040"/>
      <c r="AA2040"/>
      <c r="AB2040"/>
      <c r="AC2040" s="66"/>
    </row>
    <row r="2041" spans="2:29" s="35" customFormat="1">
      <c r="B2041" s="38"/>
      <c r="C2041" s="36"/>
      <c r="D2041" s="212"/>
      <c r="E2041" s="34"/>
      <c r="F2041" s="34"/>
      <c r="G2041" s="34"/>
      <c r="H2041" s="34"/>
      <c r="I2041" s="34"/>
      <c r="J2041" s="34"/>
      <c r="K2041" s="34"/>
      <c r="L2041" s="34"/>
      <c r="M2041" s="34"/>
      <c r="N2041" s="34"/>
      <c r="O2041" s="34"/>
      <c r="P2041" s="34"/>
      <c r="W2041" s="196"/>
      <c r="X2041" s="111"/>
      <c r="Y2041"/>
      <c r="Z2041"/>
      <c r="AA2041"/>
      <c r="AB2041"/>
      <c r="AC2041" s="66"/>
    </row>
    <row r="2042" spans="2:29" s="35" customFormat="1">
      <c r="B2042" s="38"/>
      <c r="C2042" s="36"/>
      <c r="D2042" s="212"/>
      <c r="E2042" s="34"/>
      <c r="F2042" s="34"/>
      <c r="G2042" s="34"/>
      <c r="H2042" s="34"/>
      <c r="I2042" s="34"/>
      <c r="J2042" s="34"/>
      <c r="K2042" s="34"/>
      <c r="L2042" s="34"/>
      <c r="M2042" s="34"/>
      <c r="N2042" s="34"/>
      <c r="O2042" s="34"/>
      <c r="P2042" s="34"/>
      <c r="W2042" s="196"/>
      <c r="X2042" s="111"/>
      <c r="Y2042"/>
      <c r="Z2042"/>
      <c r="AA2042"/>
      <c r="AB2042"/>
      <c r="AC2042" s="66"/>
    </row>
    <row r="2043" spans="2:29" s="35" customFormat="1">
      <c r="B2043" s="38"/>
      <c r="C2043" s="36"/>
      <c r="D2043" s="212"/>
      <c r="E2043" s="34"/>
      <c r="F2043" s="34"/>
      <c r="G2043" s="34"/>
      <c r="H2043" s="34"/>
      <c r="I2043" s="34"/>
      <c r="J2043" s="34"/>
      <c r="K2043" s="34"/>
      <c r="L2043" s="34"/>
      <c r="M2043" s="34"/>
      <c r="N2043" s="34"/>
      <c r="O2043" s="34"/>
      <c r="P2043" s="34"/>
      <c r="W2043" s="196"/>
      <c r="X2043" s="111"/>
      <c r="Y2043"/>
      <c r="Z2043"/>
      <c r="AA2043"/>
      <c r="AB2043"/>
      <c r="AC2043" s="66"/>
    </row>
    <row r="2044" spans="2:29" s="35" customFormat="1">
      <c r="B2044" s="38"/>
      <c r="C2044" s="36"/>
      <c r="D2044" s="212"/>
      <c r="E2044" s="34"/>
      <c r="F2044" s="34"/>
      <c r="G2044" s="34"/>
      <c r="H2044" s="34"/>
      <c r="I2044" s="34"/>
      <c r="J2044" s="34"/>
      <c r="K2044" s="34"/>
      <c r="L2044" s="34"/>
      <c r="M2044" s="34"/>
      <c r="N2044" s="34"/>
      <c r="O2044" s="34"/>
      <c r="P2044" s="34"/>
      <c r="W2044" s="196"/>
      <c r="X2044" s="111"/>
      <c r="Y2044"/>
      <c r="Z2044"/>
      <c r="AA2044"/>
      <c r="AB2044"/>
      <c r="AC2044" s="66"/>
    </row>
    <row r="2045" spans="2:29" s="35" customFormat="1">
      <c r="B2045" s="38"/>
      <c r="C2045" s="36"/>
      <c r="D2045" s="212"/>
      <c r="E2045" s="34"/>
      <c r="F2045" s="34"/>
      <c r="G2045" s="34"/>
      <c r="H2045" s="34"/>
      <c r="I2045" s="34"/>
      <c r="J2045" s="34"/>
      <c r="K2045" s="34"/>
      <c r="L2045" s="34"/>
      <c r="M2045" s="34"/>
      <c r="N2045" s="34"/>
      <c r="O2045" s="34"/>
      <c r="P2045" s="34"/>
      <c r="W2045" s="196"/>
      <c r="X2045" s="111"/>
      <c r="Y2045"/>
      <c r="Z2045"/>
      <c r="AA2045"/>
      <c r="AB2045"/>
      <c r="AC2045" s="66"/>
    </row>
    <row r="2046" spans="2:29" s="35" customFormat="1">
      <c r="B2046" s="38"/>
      <c r="C2046" s="36"/>
      <c r="D2046" s="212"/>
      <c r="E2046" s="34"/>
      <c r="F2046" s="34"/>
      <c r="G2046" s="34"/>
      <c r="H2046" s="34"/>
      <c r="I2046" s="34"/>
      <c r="J2046" s="34"/>
      <c r="K2046" s="34"/>
      <c r="L2046" s="34"/>
      <c r="M2046" s="34"/>
      <c r="N2046" s="34"/>
      <c r="O2046" s="34"/>
      <c r="P2046" s="34"/>
      <c r="W2046" s="196"/>
      <c r="X2046" s="111"/>
      <c r="Y2046"/>
      <c r="Z2046"/>
      <c r="AA2046"/>
      <c r="AB2046"/>
      <c r="AC2046" s="66"/>
    </row>
    <row r="2047" spans="2:29" s="35" customFormat="1">
      <c r="B2047" s="38"/>
      <c r="C2047" s="36"/>
      <c r="D2047" s="212"/>
      <c r="E2047" s="34"/>
      <c r="F2047" s="34"/>
      <c r="G2047" s="34"/>
      <c r="H2047" s="34"/>
      <c r="I2047" s="34"/>
      <c r="J2047" s="34"/>
      <c r="K2047" s="34"/>
      <c r="L2047" s="34"/>
      <c r="M2047" s="34"/>
      <c r="N2047" s="34"/>
      <c r="O2047" s="34"/>
      <c r="P2047" s="34"/>
      <c r="W2047" s="196"/>
      <c r="X2047" s="111"/>
      <c r="Y2047"/>
      <c r="Z2047"/>
      <c r="AA2047"/>
      <c r="AB2047"/>
      <c r="AC2047" s="66"/>
    </row>
    <row r="2048" spans="2:29" s="35" customFormat="1">
      <c r="B2048" s="38"/>
      <c r="C2048" s="36"/>
      <c r="D2048" s="212"/>
      <c r="E2048" s="34"/>
      <c r="F2048" s="34"/>
      <c r="G2048" s="34"/>
      <c r="H2048" s="34"/>
      <c r="I2048" s="34"/>
      <c r="J2048" s="34"/>
      <c r="K2048" s="34"/>
      <c r="L2048" s="34"/>
      <c r="M2048" s="34"/>
      <c r="N2048" s="34"/>
      <c r="O2048" s="34"/>
      <c r="P2048" s="34"/>
      <c r="W2048" s="196"/>
      <c r="X2048" s="111"/>
      <c r="Y2048"/>
      <c r="Z2048"/>
      <c r="AA2048"/>
      <c r="AB2048"/>
      <c r="AC2048" s="66"/>
    </row>
    <row r="2049" spans="2:29" s="35" customFormat="1">
      <c r="B2049" s="38"/>
      <c r="C2049" s="36"/>
      <c r="D2049" s="212"/>
      <c r="E2049" s="34"/>
      <c r="F2049" s="34"/>
      <c r="G2049" s="34"/>
      <c r="H2049" s="34"/>
      <c r="I2049" s="34"/>
      <c r="J2049" s="34"/>
      <c r="K2049" s="34"/>
      <c r="L2049" s="34"/>
      <c r="M2049" s="34"/>
      <c r="N2049" s="34"/>
      <c r="O2049" s="34"/>
      <c r="P2049" s="34"/>
      <c r="W2049" s="196"/>
      <c r="X2049" s="111"/>
      <c r="Y2049"/>
      <c r="Z2049"/>
      <c r="AA2049"/>
      <c r="AB2049"/>
      <c r="AC2049" s="66"/>
    </row>
    <row r="2050" spans="2:29" s="35" customFormat="1">
      <c r="B2050" s="38"/>
      <c r="C2050" s="36"/>
      <c r="D2050" s="212"/>
      <c r="E2050" s="34"/>
      <c r="F2050" s="34"/>
      <c r="G2050" s="34"/>
      <c r="H2050" s="34"/>
      <c r="I2050" s="34"/>
      <c r="J2050" s="34"/>
      <c r="K2050" s="34"/>
      <c r="L2050" s="34"/>
      <c r="M2050" s="34"/>
      <c r="N2050" s="34"/>
      <c r="O2050" s="34"/>
      <c r="P2050" s="34"/>
      <c r="W2050" s="196"/>
      <c r="X2050" s="111"/>
      <c r="Y2050"/>
      <c r="Z2050"/>
      <c r="AA2050"/>
      <c r="AB2050"/>
      <c r="AC2050" s="66"/>
    </row>
    <row r="2051" spans="2:29" s="35" customFormat="1">
      <c r="B2051" s="38"/>
      <c r="C2051" s="36"/>
      <c r="D2051" s="212"/>
      <c r="E2051" s="34"/>
      <c r="F2051" s="34"/>
      <c r="G2051" s="34"/>
      <c r="H2051" s="34"/>
      <c r="I2051" s="34"/>
      <c r="J2051" s="34"/>
      <c r="K2051" s="34"/>
      <c r="L2051" s="34"/>
      <c r="M2051" s="34"/>
      <c r="N2051" s="34"/>
      <c r="O2051" s="34"/>
      <c r="P2051" s="34"/>
      <c r="W2051" s="196"/>
      <c r="X2051" s="111"/>
      <c r="Y2051"/>
      <c r="Z2051"/>
      <c r="AA2051"/>
      <c r="AB2051"/>
      <c r="AC2051" s="66"/>
    </row>
    <row r="2052" spans="2:29" s="35" customFormat="1">
      <c r="B2052" s="38"/>
      <c r="C2052" s="36"/>
      <c r="D2052" s="212"/>
      <c r="E2052" s="34"/>
      <c r="F2052" s="34"/>
      <c r="G2052" s="34"/>
      <c r="H2052" s="34"/>
      <c r="I2052" s="34"/>
      <c r="J2052" s="34"/>
      <c r="K2052" s="34"/>
      <c r="L2052" s="34"/>
      <c r="M2052" s="34"/>
      <c r="N2052" s="34"/>
      <c r="O2052" s="34"/>
      <c r="P2052" s="34"/>
      <c r="W2052" s="196"/>
      <c r="X2052" s="111"/>
      <c r="Y2052"/>
      <c r="Z2052"/>
      <c r="AA2052"/>
      <c r="AB2052"/>
      <c r="AC2052" s="66"/>
    </row>
    <row r="2053" spans="2:29" s="35" customFormat="1">
      <c r="B2053" s="38"/>
      <c r="C2053" s="36"/>
      <c r="D2053" s="212"/>
      <c r="E2053" s="34"/>
      <c r="F2053" s="34"/>
      <c r="G2053" s="34"/>
      <c r="H2053" s="34"/>
      <c r="I2053" s="34"/>
      <c r="J2053" s="34"/>
      <c r="K2053" s="34"/>
      <c r="L2053" s="34"/>
      <c r="M2053" s="34"/>
      <c r="N2053" s="34"/>
      <c r="O2053" s="34"/>
      <c r="P2053" s="34"/>
      <c r="W2053" s="196"/>
      <c r="X2053" s="111"/>
      <c r="Y2053"/>
      <c r="Z2053"/>
      <c r="AA2053"/>
      <c r="AB2053"/>
      <c r="AC2053" s="66"/>
    </row>
    <row r="2054" spans="2:29" s="35" customFormat="1">
      <c r="B2054" s="38"/>
      <c r="C2054" s="36"/>
      <c r="D2054" s="212"/>
      <c r="E2054" s="34"/>
      <c r="F2054" s="34"/>
      <c r="G2054" s="34"/>
      <c r="H2054" s="34"/>
      <c r="I2054" s="34"/>
      <c r="J2054" s="34"/>
      <c r="K2054" s="34"/>
      <c r="L2054" s="34"/>
      <c r="M2054" s="34"/>
      <c r="N2054" s="34"/>
      <c r="O2054" s="34"/>
      <c r="P2054" s="34"/>
      <c r="W2054" s="196"/>
      <c r="X2054" s="111"/>
      <c r="Y2054"/>
      <c r="Z2054"/>
      <c r="AA2054"/>
      <c r="AB2054"/>
      <c r="AC2054" s="66"/>
    </row>
    <row r="2055" spans="2:29" s="35" customFormat="1">
      <c r="B2055" s="38"/>
      <c r="C2055" s="36"/>
      <c r="D2055" s="212"/>
      <c r="E2055" s="34"/>
      <c r="F2055" s="34"/>
      <c r="G2055" s="34"/>
      <c r="H2055" s="34"/>
      <c r="I2055" s="34"/>
      <c r="J2055" s="34"/>
      <c r="K2055" s="34"/>
      <c r="L2055" s="34"/>
      <c r="M2055" s="34"/>
      <c r="N2055" s="34"/>
      <c r="O2055" s="34"/>
      <c r="P2055" s="34"/>
      <c r="W2055" s="196"/>
      <c r="X2055" s="111"/>
      <c r="Y2055"/>
      <c r="Z2055"/>
      <c r="AA2055"/>
      <c r="AB2055"/>
      <c r="AC2055" s="66"/>
    </row>
    <row r="2056" spans="2:29" s="35" customFormat="1">
      <c r="B2056" s="38"/>
      <c r="C2056" s="36"/>
      <c r="D2056" s="212"/>
      <c r="E2056" s="34"/>
      <c r="F2056" s="34"/>
      <c r="G2056" s="34"/>
      <c r="H2056" s="34"/>
      <c r="I2056" s="34"/>
      <c r="J2056" s="34"/>
      <c r="K2056" s="34"/>
      <c r="L2056" s="34"/>
      <c r="M2056" s="34"/>
      <c r="N2056" s="34"/>
      <c r="O2056" s="34"/>
      <c r="P2056" s="34"/>
      <c r="W2056" s="196"/>
      <c r="X2056" s="111"/>
      <c r="Y2056"/>
      <c r="Z2056"/>
      <c r="AA2056"/>
      <c r="AB2056"/>
      <c r="AC2056" s="66"/>
    </row>
    <row r="2057" spans="2:29" s="35" customFormat="1">
      <c r="B2057" s="38"/>
      <c r="C2057" s="36"/>
      <c r="D2057" s="212"/>
      <c r="E2057" s="34"/>
      <c r="F2057" s="34"/>
      <c r="G2057" s="34"/>
      <c r="H2057" s="34"/>
      <c r="I2057" s="34"/>
      <c r="J2057" s="34"/>
      <c r="K2057" s="34"/>
      <c r="L2057" s="34"/>
      <c r="M2057" s="34"/>
      <c r="N2057" s="34"/>
      <c r="O2057" s="34"/>
      <c r="P2057" s="34"/>
      <c r="W2057" s="196"/>
      <c r="X2057" s="111"/>
      <c r="Y2057"/>
      <c r="Z2057"/>
      <c r="AA2057"/>
      <c r="AB2057"/>
      <c r="AC2057" s="66"/>
    </row>
    <row r="2058" spans="2:29" s="35" customFormat="1">
      <c r="B2058" s="38"/>
      <c r="C2058" s="36"/>
      <c r="D2058" s="212"/>
      <c r="E2058" s="34"/>
      <c r="F2058" s="34"/>
      <c r="G2058" s="34"/>
      <c r="H2058" s="34"/>
      <c r="I2058" s="34"/>
      <c r="J2058" s="34"/>
      <c r="K2058" s="34"/>
      <c r="L2058" s="34"/>
      <c r="M2058" s="34"/>
      <c r="N2058" s="34"/>
      <c r="O2058" s="34"/>
      <c r="P2058" s="34"/>
      <c r="W2058" s="196"/>
      <c r="X2058" s="111"/>
      <c r="Y2058"/>
      <c r="Z2058"/>
      <c r="AA2058"/>
      <c r="AB2058"/>
      <c r="AC2058" s="66"/>
    </row>
    <row r="2059" spans="2:29" s="35" customFormat="1">
      <c r="B2059" s="38"/>
      <c r="C2059" s="36"/>
      <c r="D2059" s="212"/>
      <c r="E2059" s="34"/>
      <c r="F2059" s="34"/>
      <c r="G2059" s="34"/>
      <c r="H2059" s="34"/>
      <c r="I2059" s="34"/>
      <c r="J2059" s="34"/>
      <c r="K2059" s="34"/>
      <c r="L2059" s="34"/>
      <c r="M2059" s="34"/>
      <c r="N2059" s="34"/>
      <c r="O2059" s="34"/>
      <c r="P2059" s="34"/>
      <c r="W2059" s="196"/>
      <c r="X2059" s="111"/>
      <c r="Y2059"/>
      <c r="Z2059"/>
      <c r="AA2059"/>
      <c r="AB2059"/>
      <c r="AC2059" s="66"/>
    </row>
    <row r="2060" spans="2:29" s="35" customFormat="1">
      <c r="B2060" s="38"/>
      <c r="C2060" s="36"/>
      <c r="D2060" s="212"/>
      <c r="E2060" s="34"/>
      <c r="F2060" s="34"/>
      <c r="G2060" s="34"/>
      <c r="H2060" s="34"/>
      <c r="I2060" s="34"/>
      <c r="J2060" s="34"/>
      <c r="K2060" s="34"/>
      <c r="L2060" s="34"/>
      <c r="M2060" s="34"/>
      <c r="N2060" s="34"/>
      <c r="O2060" s="34"/>
      <c r="P2060" s="34"/>
      <c r="W2060" s="196"/>
      <c r="X2060" s="111"/>
      <c r="Y2060"/>
      <c r="Z2060"/>
      <c r="AA2060"/>
      <c r="AB2060"/>
      <c r="AC2060" s="66"/>
    </row>
    <row r="2061" spans="2:29" s="35" customFormat="1">
      <c r="B2061" s="38"/>
      <c r="C2061" s="36"/>
      <c r="D2061" s="212"/>
      <c r="E2061" s="34"/>
      <c r="F2061" s="34"/>
      <c r="G2061" s="34"/>
      <c r="H2061" s="34"/>
      <c r="I2061" s="34"/>
      <c r="J2061" s="34"/>
      <c r="K2061" s="34"/>
      <c r="L2061" s="34"/>
      <c r="M2061" s="34"/>
      <c r="N2061" s="34"/>
      <c r="O2061" s="34"/>
      <c r="P2061" s="34"/>
      <c r="W2061" s="196"/>
      <c r="X2061" s="111"/>
      <c r="Y2061"/>
      <c r="Z2061"/>
      <c r="AA2061"/>
      <c r="AB2061"/>
      <c r="AC2061" s="66"/>
    </row>
    <row r="2062" spans="2:29" s="35" customFormat="1">
      <c r="B2062" s="38"/>
      <c r="C2062" s="36"/>
      <c r="D2062" s="212"/>
      <c r="E2062" s="34"/>
      <c r="F2062" s="34"/>
      <c r="G2062" s="34"/>
      <c r="H2062" s="34"/>
      <c r="I2062" s="34"/>
      <c r="J2062" s="34"/>
      <c r="K2062" s="34"/>
      <c r="L2062" s="34"/>
      <c r="M2062" s="34"/>
      <c r="N2062" s="34"/>
      <c r="O2062" s="34"/>
      <c r="P2062" s="34"/>
      <c r="W2062" s="196"/>
      <c r="X2062" s="111"/>
      <c r="Y2062"/>
      <c r="Z2062"/>
      <c r="AA2062"/>
      <c r="AB2062"/>
      <c r="AC2062" s="66"/>
    </row>
    <row r="2063" spans="2:29" s="35" customFormat="1">
      <c r="B2063" s="38"/>
      <c r="C2063" s="36"/>
      <c r="D2063" s="212"/>
      <c r="E2063" s="34"/>
      <c r="F2063" s="34"/>
      <c r="G2063" s="34"/>
      <c r="H2063" s="34"/>
      <c r="I2063" s="34"/>
      <c r="J2063" s="34"/>
      <c r="K2063" s="34"/>
      <c r="L2063" s="34"/>
      <c r="M2063" s="34"/>
      <c r="N2063" s="34"/>
      <c r="O2063" s="34"/>
      <c r="P2063" s="34"/>
      <c r="W2063" s="196"/>
      <c r="X2063" s="111"/>
      <c r="Y2063"/>
      <c r="Z2063"/>
      <c r="AA2063"/>
      <c r="AB2063"/>
      <c r="AC2063" s="66"/>
    </row>
    <row r="2064" spans="2:29" s="35" customFormat="1">
      <c r="B2064" s="38"/>
      <c r="C2064" s="36"/>
      <c r="D2064" s="212"/>
      <c r="E2064" s="34"/>
      <c r="F2064" s="34"/>
      <c r="G2064" s="34"/>
      <c r="H2064" s="34"/>
      <c r="I2064" s="34"/>
      <c r="J2064" s="34"/>
      <c r="K2064" s="34"/>
      <c r="L2064" s="34"/>
      <c r="M2064" s="34"/>
      <c r="N2064" s="34"/>
      <c r="O2064" s="34"/>
      <c r="P2064" s="34"/>
      <c r="W2064" s="196"/>
      <c r="X2064" s="111"/>
      <c r="Y2064"/>
      <c r="Z2064"/>
      <c r="AA2064"/>
      <c r="AB2064"/>
      <c r="AC2064" s="66"/>
    </row>
    <row r="2065" spans="2:29" s="35" customFormat="1">
      <c r="B2065" s="38"/>
      <c r="C2065" s="36"/>
      <c r="D2065" s="212"/>
      <c r="E2065" s="34"/>
      <c r="F2065" s="34"/>
      <c r="G2065" s="34"/>
      <c r="H2065" s="34"/>
      <c r="I2065" s="34"/>
      <c r="J2065" s="34"/>
      <c r="K2065" s="34"/>
      <c r="L2065" s="34"/>
      <c r="M2065" s="34"/>
      <c r="N2065" s="34"/>
      <c r="O2065" s="34"/>
      <c r="P2065" s="34"/>
      <c r="W2065" s="196"/>
      <c r="X2065" s="111"/>
      <c r="Y2065"/>
      <c r="Z2065"/>
      <c r="AA2065"/>
      <c r="AB2065"/>
      <c r="AC2065" s="66"/>
    </row>
    <row r="2066" spans="2:29" s="35" customFormat="1">
      <c r="B2066" s="38"/>
      <c r="C2066" s="36"/>
      <c r="D2066" s="212"/>
      <c r="E2066" s="34"/>
      <c r="F2066" s="34"/>
      <c r="G2066" s="34"/>
      <c r="H2066" s="34"/>
      <c r="I2066" s="34"/>
      <c r="J2066" s="34"/>
      <c r="K2066" s="34"/>
      <c r="L2066" s="34"/>
      <c r="M2066" s="34"/>
      <c r="N2066" s="34"/>
      <c r="O2066" s="34"/>
      <c r="P2066" s="34"/>
      <c r="W2066" s="196"/>
      <c r="X2066" s="111"/>
      <c r="Y2066"/>
      <c r="Z2066"/>
      <c r="AA2066"/>
      <c r="AB2066"/>
      <c r="AC2066" s="66"/>
    </row>
    <row r="2067" spans="2:29" s="35" customFormat="1">
      <c r="B2067" s="38"/>
      <c r="C2067" s="36"/>
      <c r="D2067" s="212"/>
      <c r="E2067" s="34"/>
      <c r="F2067" s="34"/>
      <c r="G2067" s="34"/>
      <c r="H2067" s="34"/>
      <c r="I2067" s="34"/>
      <c r="J2067" s="34"/>
      <c r="K2067" s="34"/>
      <c r="L2067" s="34"/>
      <c r="M2067" s="34"/>
      <c r="N2067" s="34"/>
      <c r="O2067" s="34"/>
      <c r="P2067" s="34"/>
      <c r="W2067" s="196"/>
      <c r="X2067" s="111"/>
      <c r="Y2067"/>
      <c r="Z2067"/>
      <c r="AA2067"/>
      <c r="AB2067"/>
      <c r="AC2067" s="66"/>
    </row>
    <row r="2068" spans="2:29" s="35" customFormat="1">
      <c r="B2068" s="38"/>
      <c r="C2068" s="36"/>
      <c r="D2068" s="212"/>
      <c r="E2068" s="34"/>
      <c r="F2068" s="34"/>
      <c r="G2068" s="34"/>
      <c r="H2068" s="34"/>
      <c r="I2068" s="34"/>
      <c r="J2068" s="34"/>
      <c r="K2068" s="34"/>
      <c r="L2068" s="34"/>
      <c r="M2068" s="34"/>
      <c r="N2068" s="34"/>
      <c r="O2068" s="34"/>
      <c r="P2068" s="34"/>
      <c r="W2068" s="196"/>
      <c r="X2068" s="111"/>
      <c r="Y2068"/>
      <c r="Z2068"/>
      <c r="AA2068"/>
      <c r="AB2068"/>
      <c r="AC2068" s="66"/>
    </row>
    <row r="2069" spans="2:29" s="35" customFormat="1">
      <c r="B2069" s="38"/>
      <c r="C2069" s="36"/>
      <c r="D2069" s="212"/>
      <c r="E2069" s="34"/>
      <c r="F2069" s="34"/>
      <c r="G2069" s="34"/>
      <c r="H2069" s="34"/>
      <c r="I2069" s="34"/>
      <c r="J2069" s="34"/>
      <c r="K2069" s="34"/>
      <c r="L2069" s="34"/>
      <c r="M2069" s="34"/>
      <c r="N2069" s="34"/>
      <c r="O2069" s="34"/>
      <c r="P2069" s="34"/>
      <c r="W2069" s="196"/>
      <c r="X2069" s="111"/>
      <c r="Y2069"/>
      <c r="Z2069"/>
      <c r="AA2069"/>
      <c r="AB2069"/>
      <c r="AC2069" s="66"/>
    </row>
    <row r="2070" spans="2:29" s="35" customFormat="1">
      <c r="B2070" s="38"/>
      <c r="C2070" s="36"/>
      <c r="D2070" s="212"/>
      <c r="E2070" s="34"/>
      <c r="F2070" s="34"/>
      <c r="G2070" s="34"/>
      <c r="H2070" s="34"/>
      <c r="I2070" s="34"/>
      <c r="J2070" s="34"/>
      <c r="K2070" s="34"/>
      <c r="L2070" s="34"/>
      <c r="M2070" s="34"/>
      <c r="N2070" s="34"/>
      <c r="O2070" s="34"/>
      <c r="P2070" s="34"/>
      <c r="W2070" s="196"/>
      <c r="X2070" s="111"/>
      <c r="Y2070"/>
      <c r="Z2070"/>
      <c r="AA2070"/>
      <c r="AB2070"/>
      <c r="AC2070" s="66"/>
    </row>
    <row r="2071" spans="2:29" s="35" customFormat="1">
      <c r="B2071" s="38"/>
      <c r="C2071" s="36"/>
      <c r="D2071" s="212"/>
      <c r="E2071" s="34"/>
      <c r="F2071" s="34"/>
      <c r="G2071" s="34"/>
      <c r="H2071" s="34"/>
      <c r="I2071" s="34"/>
      <c r="J2071" s="34"/>
      <c r="K2071" s="34"/>
      <c r="L2071" s="34"/>
      <c r="M2071" s="34"/>
      <c r="N2071" s="34"/>
      <c r="O2071" s="34"/>
      <c r="P2071" s="34"/>
      <c r="W2071" s="196"/>
      <c r="X2071" s="111"/>
      <c r="Y2071"/>
      <c r="Z2071"/>
      <c r="AA2071"/>
      <c r="AB2071"/>
      <c r="AC2071" s="66"/>
    </row>
    <row r="2072" spans="2:29" s="35" customFormat="1">
      <c r="B2072" s="38"/>
      <c r="C2072" s="36"/>
      <c r="D2072" s="212"/>
      <c r="E2072" s="34"/>
      <c r="F2072" s="34"/>
      <c r="G2072" s="34"/>
      <c r="H2072" s="34"/>
      <c r="I2072" s="34"/>
      <c r="J2072" s="34"/>
      <c r="K2072" s="34"/>
      <c r="L2072" s="34"/>
      <c r="M2072" s="34"/>
      <c r="N2072" s="34"/>
      <c r="O2072" s="34"/>
      <c r="P2072" s="34"/>
      <c r="W2072" s="196"/>
      <c r="X2072" s="111"/>
      <c r="Y2072"/>
      <c r="Z2072"/>
      <c r="AA2072"/>
      <c r="AB2072"/>
      <c r="AC2072" s="66"/>
    </row>
    <row r="2073" spans="2:29" s="35" customFormat="1">
      <c r="B2073" s="38"/>
      <c r="C2073" s="36"/>
      <c r="D2073" s="212"/>
      <c r="E2073" s="34"/>
      <c r="F2073" s="34"/>
      <c r="G2073" s="34"/>
      <c r="H2073" s="34"/>
      <c r="I2073" s="34"/>
      <c r="J2073" s="34"/>
      <c r="K2073" s="34"/>
      <c r="L2073" s="34"/>
      <c r="M2073" s="34"/>
      <c r="N2073" s="34"/>
      <c r="O2073" s="34"/>
      <c r="P2073" s="34"/>
      <c r="W2073" s="196"/>
      <c r="X2073" s="111"/>
      <c r="Y2073"/>
      <c r="Z2073"/>
      <c r="AA2073"/>
      <c r="AB2073"/>
      <c r="AC2073" s="66"/>
    </row>
    <row r="2074" spans="2:29" s="35" customFormat="1">
      <c r="B2074" s="38"/>
      <c r="C2074" s="36"/>
      <c r="D2074" s="212"/>
      <c r="E2074" s="34"/>
      <c r="F2074" s="34"/>
      <c r="G2074" s="34"/>
      <c r="H2074" s="34"/>
      <c r="I2074" s="34"/>
      <c r="J2074" s="34"/>
      <c r="K2074" s="34"/>
      <c r="L2074" s="34"/>
      <c r="M2074" s="34"/>
      <c r="N2074" s="34"/>
      <c r="O2074" s="34"/>
      <c r="P2074" s="34"/>
      <c r="W2074" s="196"/>
      <c r="X2074" s="111"/>
      <c r="Y2074"/>
      <c r="Z2074"/>
      <c r="AA2074"/>
      <c r="AB2074"/>
      <c r="AC2074" s="66"/>
    </row>
    <row r="2075" spans="2:29" s="35" customFormat="1">
      <c r="B2075" s="38"/>
      <c r="C2075" s="36"/>
      <c r="D2075" s="212"/>
      <c r="E2075" s="34"/>
      <c r="F2075" s="34"/>
      <c r="G2075" s="34"/>
      <c r="H2075" s="34"/>
      <c r="I2075" s="34"/>
      <c r="J2075" s="34"/>
      <c r="K2075" s="34"/>
      <c r="L2075" s="34"/>
      <c r="M2075" s="34"/>
      <c r="N2075" s="34"/>
      <c r="O2075" s="34"/>
      <c r="P2075" s="34"/>
      <c r="W2075" s="196"/>
      <c r="X2075" s="111"/>
      <c r="Y2075"/>
      <c r="Z2075"/>
      <c r="AA2075"/>
      <c r="AB2075"/>
      <c r="AC2075" s="66"/>
    </row>
    <row r="2076" spans="2:29" s="35" customFormat="1">
      <c r="B2076" s="38"/>
      <c r="C2076" s="36"/>
      <c r="D2076" s="212"/>
      <c r="E2076" s="34"/>
      <c r="F2076" s="34"/>
      <c r="G2076" s="34"/>
      <c r="H2076" s="34"/>
      <c r="I2076" s="34"/>
      <c r="J2076" s="34"/>
      <c r="K2076" s="34"/>
      <c r="L2076" s="34"/>
      <c r="M2076" s="34"/>
      <c r="N2076" s="34"/>
      <c r="O2076" s="34"/>
      <c r="P2076" s="34"/>
      <c r="W2076" s="196"/>
      <c r="X2076" s="111"/>
      <c r="Y2076"/>
      <c r="Z2076"/>
      <c r="AA2076"/>
      <c r="AB2076"/>
      <c r="AC2076" s="66"/>
    </row>
    <row r="2077" spans="2:29" s="35" customFormat="1">
      <c r="B2077" s="38"/>
      <c r="C2077" s="36"/>
      <c r="D2077" s="212"/>
      <c r="E2077" s="34"/>
      <c r="F2077" s="34"/>
      <c r="G2077" s="34"/>
      <c r="H2077" s="34"/>
      <c r="I2077" s="34"/>
      <c r="J2077" s="34"/>
      <c r="K2077" s="34"/>
      <c r="L2077" s="34"/>
      <c r="M2077" s="34"/>
      <c r="N2077" s="34"/>
      <c r="O2077" s="34"/>
      <c r="P2077" s="34"/>
      <c r="W2077" s="196"/>
      <c r="X2077" s="111"/>
      <c r="Y2077"/>
      <c r="Z2077"/>
      <c r="AA2077"/>
      <c r="AB2077"/>
      <c r="AC2077" s="66"/>
    </row>
    <row r="2078" spans="2:29" s="35" customFormat="1">
      <c r="B2078" s="38"/>
      <c r="C2078" s="36"/>
      <c r="D2078" s="212"/>
      <c r="E2078" s="34"/>
      <c r="F2078" s="34"/>
      <c r="G2078" s="34"/>
      <c r="H2078" s="34"/>
      <c r="I2078" s="34"/>
      <c r="J2078" s="34"/>
      <c r="K2078" s="34"/>
      <c r="L2078" s="34"/>
      <c r="M2078" s="34"/>
      <c r="N2078" s="34"/>
      <c r="O2078" s="34"/>
      <c r="P2078" s="34"/>
      <c r="W2078" s="196"/>
      <c r="X2078" s="111"/>
      <c r="Y2078"/>
      <c r="Z2078"/>
      <c r="AA2078"/>
      <c r="AB2078"/>
      <c r="AC2078" s="66"/>
    </row>
    <row r="2079" spans="2:29" s="35" customFormat="1">
      <c r="B2079" s="38"/>
      <c r="C2079" s="36"/>
      <c r="D2079" s="212"/>
      <c r="E2079" s="34"/>
      <c r="F2079" s="34"/>
      <c r="G2079" s="34"/>
      <c r="H2079" s="34"/>
      <c r="I2079" s="34"/>
      <c r="J2079" s="34"/>
      <c r="K2079" s="34"/>
      <c r="L2079" s="34"/>
      <c r="M2079" s="34"/>
      <c r="N2079" s="34"/>
      <c r="O2079" s="34"/>
      <c r="P2079" s="34"/>
      <c r="W2079" s="196"/>
      <c r="X2079" s="111"/>
      <c r="Y2079"/>
      <c r="Z2079"/>
      <c r="AA2079"/>
      <c r="AB2079"/>
      <c r="AC2079" s="66"/>
    </row>
    <row r="2080" spans="2:29" s="35" customFormat="1">
      <c r="B2080" s="38"/>
      <c r="C2080" s="36"/>
      <c r="D2080" s="212"/>
      <c r="E2080" s="34"/>
      <c r="F2080" s="34"/>
      <c r="G2080" s="34"/>
      <c r="H2080" s="34"/>
      <c r="I2080" s="34"/>
      <c r="J2080" s="34"/>
      <c r="K2080" s="34"/>
      <c r="L2080" s="34"/>
      <c r="M2080" s="34"/>
      <c r="N2080" s="34"/>
      <c r="O2080" s="34"/>
      <c r="P2080" s="34"/>
      <c r="W2080" s="196"/>
      <c r="X2080" s="111"/>
      <c r="Y2080"/>
      <c r="Z2080"/>
      <c r="AA2080"/>
      <c r="AB2080"/>
      <c r="AC2080" s="66"/>
    </row>
    <row r="2081" spans="2:29" s="35" customFormat="1">
      <c r="B2081" s="38"/>
      <c r="C2081" s="36"/>
      <c r="D2081" s="212"/>
      <c r="E2081" s="34"/>
      <c r="F2081" s="34"/>
      <c r="G2081" s="34"/>
      <c r="H2081" s="34"/>
      <c r="I2081" s="34"/>
      <c r="J2081" s="34"/>
      <c r="K2081" s="34"/>
      <c r="L2081" s="34"/>
      <c r="M2081" s="34"/>
      <c r="N2081" s="34"/>
      <c r="O2081" s="34"/>
      <c r="P2081" s="34"/>
      <c r="W2081" s="196"/>
      <c r="X2081" s="111"/>
      <c r="Y2081"/>
      <c r="Z2081"/>
      <c r="AA2081"/>
      <c r="AB2081"/>
      <c r="AC2081" s="66"/>
    </row>
    <row r="2082" spans="2:29" s="35" customFormat="1">
      <c r="B2082" s="38"/>
      <c r="C2082" s="36"/>
      <c r="D2082" s="212"/>
      <c r="E2082" s="34"/>
      <c r="F2082" s="34"/>
      <c r="G2082" s="34"/>
      <c r="H2082" s="34"/>
      <c r="I2082" s="34"/>
      <c r="J2082" s="34"/>
      <c r="K2082" s="34"/>
      <c r="L2082" s="34"/>
      <c r="M2082" s="34"/>
      <c r="N2082" s="34"/>
      <c r="O2082" s="34"/>
      <c r="P2082" s="34"/>
      <c r="W2082" s="196"/>
      <c r="X2082" s="111"/>
      <c r="Y2082"/>
      <c r="Z2082"/>
      <c r="AA2082"/>
      <c r="AB2082"/>
      <c r="AC2082" s="66"/>
    </row>
    <row r="2083" spans="2:29" s="35" customFormat="1">
      <c r="B2083" s="38"/>
      <c r="C2083" s="36"/>
      <c r="D2083" s="212"/>
      <c r="E2083" s="34"/>
      <c r="F2083" s="34"/>
      <c r="G2083" s="34"/>
      <c r="H2083" s="34"/>
      <c r="I2083" s="34"/>
      <c r="J2083" s="34"/>
      <c r="K2083" s="34"/>
      <c r="L2083" s="34"/>
      <c r="M2083" s="34"/>
      <c r="N2083" s="34"/>
      <c r="O2083" s="34"/>
      <c r="P2083" s="34"/>
      <c r="W2083" s="196"/>
      <c r="X2083" s="111"/>
      <c r="Y2083"/>
      <c r="Z2083"/>
      <c r="AA2083"/>
      <c r="AB2083"/>
      <c r="AC2083" s="66"/>
    </row>
    <row r="2084" spans="2:29" s="35" customFormat="1">
      <c r="B2084" s="38"/>
      <c r="C2084" s="36"/>
      <c r="D2084" s="212"/>
      <c r="E2084" s="34"/>
      <c r="F2084" s="34"/>
      <c r="G2084" s="34"/>
      <c r="H2084" s="34"/>
      <c r="I2084" s="34"/>
      <c r="J2084" s="34"/>
      <c r="K2084" s="34"/>
      <c r="L2084" s="34"/>
      <c r="M2084" s="34"/>
      <c r="N2084" s="34"/>
      <c r="O2084" s="34"/>
      <c r="P2084" s="34"/>
      <c r="W2084" s="196"/>
      <c r="X2084" s="111"/>
      <c r="Y2084"/>
      <c r="Z2084"/>
      <c r="AA2084"/>
      <c r="AB2084"/>
      <c r="AC2084" s="66"/>
    </row>
    <row r="2085" spans="2:29" s="35" customFormat="1">
      <c r="B2085" s="38"/>
      <c r="C2085" s="36"/>
      <c r="D2085" s="212"/>
      <c r="E2085" s="34"/>
      <c r="F2085" s="34"/>
      <c r="G2085" s="34"/>
      <c r="H2085" s="34"/>
      <c r="I2085" s="34"/>
      <c r="J2085" s="34"/>
      <c r="K2085" s="34"/>
      <c r="L2085" s="34"/>
      <c r="M2085" s="34"/>
      <c r="N2085" s="34"/>
      <c r="O2085" s="34"/>
      <c r="P2085" s="34"/>
      <c r="W2085" s="196"/>
      <c r="X2085" s="111"/>
      <c r="Y2085"/>
      <c r="Z2085"/>
      <c r="AA2085"/>
      <c r="AB2085"/>
      <c r="AC2085" s="66"/>
    </row>
    <row r="2086" spans="2:29" s="35" customFormat="1">
      <c r="B2086" s="38"/>
      <c r="C2086" s="36"/>
      <c r="D2086" s="212"/>
      <c r="E2086" s="34"/>
      <c r="F2086" s="34"/>
      <c r="G2086" s="34"/>
      <c r="H2086" s="34"/>
      <c r="I2086" s="34"/>
      <c r="J2086" s="34"/>
      <c r="K2086" s="34"/>
      <c r="L2086" s="34"/>
      <c r="M2086" s="34"/>
      <c r="N2086" s="34"/>
      <c r="O2086" s="34"/>
      <c r="P2086" s="34"/>
      <c r="W2086" s="196"/>
      <c r="X2086" s="111"/>
      <c r="Y2086"/>
      <c r="Z2086"/>
      <c r="AA2086"/>
      <c r="AB2086"/>
      <c r="AC2086" s="66"/>
    </row>
    <row r="2087" spans="2:29" s="35" customFormat="1">
      <c r="B2087" s="38"/>
      <c r="C2087" s="36"/>
      <c r="D2087" s="212"/>
      <c r="E2087" s="34"/>
      <c r="F2087" s="34"/>
      <c r="G2087" s="34"/>
      <c r="H2087" s="34"/>
      <c r="I2087" s="34"/>
      <c r="J2087" s="34"/>
      <c r="K2087" s="34"/>
      <c r="L2087" s="34"/>
      <c r="M2087" s="34"/>
      <c r="N2087" s="34"/>
      <c r="O2087" s="34"/>
      <c r="P2087" s="34"/>
      <c r="W2087" s="196"/>
      <c r="X2087" s="111"/>
      <c r="Y2087"/>
      <c r="Z2087"/>
      <c r="AA2087"/>
      <c r="AB2087"/>
      <c r="AC2087" s="66"/>
    </row>
    <row r="2088" spans="2:29" s="35" customFormat="1">
      <c r="B2088" s="38"/>
      <c r="C2088" s="36"/>
      <c r="D2088" s="212"/>
      <c r="E2088" s="34"/>
      <c r="F2088" s="34"/>
      <c r="G2088" s="34"/>
      <c r="H2088" s="34"/>
      <c r="I2088" s="34"/>
      <c r="J2088" s="34"/>
      <c r="K2088" s="34"/>
      <c r="L2088" s="34"/>
      <c r="M2088" s="34"/>
      <c r="N2088" s="34"/>
      <c r="O2088" s="34"/>
      <c r="P2088" s="34"/>
      <c r="W2088" s="196"/>
      <c r="X2088" s="111"/>
      <c r="Y2088"/>
      <c r="Z2088"/>
      <c r="AA2088"/>
      <c r="AB2088"/>
      <c r="AC2088" s="66"/>
    </row>
    <row r="2089" spans="2:29" s="35" customFormat="1">
      <c r="B2089" s="38"/>
      <c r="C2089" s="36"/>
      <c r="D2089" s="212"/>
      <c r="E2089" s="34"/>
      <c r="F2089" s="34"/>
      <c r="G2089" s="34"/>
      <c r="H2089" s="34"/>
      <c r="I2089" s="34"/>
      <c r="J2089" s="34"/>
      <c r="K2089" s="34"/>
      <c r="L2089" s="34"/>
      <c r="M2089" s="34"/>
      <c r="N2089" s="34"/>
      <c r="O2089" s="34"/>
      <c r="P2089" s="34"/>
      <c r="W2089" s="196"/>
      <c r="X2089" s="111"/>
      <c r="Y2089"/>
      <c r="Z2089"/>
      <c r="AA2089"/>
      <c r="AB2089"/>
      <c r="AC2089" s="66"/>
    </row>
    <row r="2090" spans="2:29" s="35" customFormat="1">
      <c r="B2090" s="38"/>
      <c r="C2090" s="36"/>
      <c r="D2090" s="212"/>
      <c r="E2090" s="34"/>
      <c r="F2090" s="34"/>
      <c r="G2090" s="34"/>
      <c r="H2090" s="34"/>
      <c r="I2090" s="34"/>
      <c r="J2090" s="34"/>
      <c r="K2090" s="34"/>
      <c r="L2090" s="34"/>
      <c r="M2090" s="34"/>
      <c r="N2090" s="34"/>
      <c r="O2090" s="34"/>
      <c r="P2090" s="34"/>
      <c r="W2090" s="196"/>
      <c r="X2090" s="111"/>
      <c r="Y2090"/>
      <c r="Z2090"/>
      <c r="AA2090"/>
      <c r="AB2090"/>
      <c r="AC2090" s="66"/>
    </row>
    <row r="2091" spans="2:29" s="35" customFormat="1">
      <c r="B2091" s="38"/>
      <c r="C2091" s="36"/>
      <c r="D2091" s="212"/>
      <c r="E2091" s="34"/>
      <c r="F2091" s="34"/>
      <c r="G2091" s="34"/>
      <c r="H2091" s="34"/>
      <c r="I2091" s="34"/>
      <c r="J2091" s="34"/>
      <c r="K2091" s="34"/>
      <c r="L2091" s="34"/>
      <c r="M2091" s="34"/>
      <c r="N2091" s="34"/>
      <c r="O2091" s="34"/>
      <c r="P2091" s="34"/>
      <c r="W2091" s="196"/>
      <c r="X2091" s="111"/>
      <c r="Y2091"/>
      <c r="Z2091"/>
      <c r="AA2091"/>
      <c r="AB2091"/>
      <c r="AC2091" s="66"/>
    </row>
    <row r="2092" spans="2:29" s="35" customFormat="1">
      <c r="B2092" s="38"/>
      <c r="C2092" s="36"/>
      <c r="D2092" s="212"/>
      <c r="E2092" s="34"/>
      <c r="F2092" s="34"/>
      <c r="G2092" s="34"/>
      <c r="H2092" s="34"/>
      <c r="I2092" s="34"/>
      <c r="J2092" s="34"/>
      <c r="K2092" s="34"/>
      <c r="L2092" s="34"/>
      <c r="M2092" s="34"/>
      <c r="N2092" s="34"/>
      <c r="O2092" s="34"/>
      <c r="P2092" s="34"/>
      <c r="W2092" s="196"/>
      <c r="X2092" s="111"/>
      <c r="Y2092"/>
      <c r="Z2092"/>
      <c r="AA2092"/>
      <c r="AB2092"/>
      <c r="AC2092" s="66"/>
    </row>
    <row r="2093" spans="2:29" s="35" customFormat="1">
      <c r="B2093" s="38"/>
      <c r="C2093" s="36"/>
      <c r="D2093" s="212"/>
      <c r="E2093" s="34"/>
      <c r="F2093" s="34"/>
      <c r="G2093" s="34"/>
      <c r="H2093" s="34"/>
      <c r="I2093" s="34"/>
      <c r="J2093" s="34"/>
      <c r="K2093" s="34"/>
      <c r="L2093" s="34"/>
      <c r="M2093" s="34"/>
      <c r="N2093" s="34"/>
      <c r="O2093" s="34"/>
      <c r="P2093" s="34"/>
      <c r="W2093" s="196"/>
      <c r="X2093" s="111"/>
      <c r="Y2093"/>
      <c r="Z2093"/>
      <c r="AA2093"/>
      <c r="AB2093"/>
      <c r="AC2093" s="66"/>
    </row>
    <row r="2094" spans="2:29" s="35" customFormat="1">
      <c r="B2094" s="38"/>
      <c r="C2094" s="36"/>
      <c r="D2094" s="212"/>
      <c r="E2094" s="34"/>
      <c r="F2094" s="34"/>
      <c r="G2094" s="34"/>
      <c r="H2094" s="34"/>
      <c r="I2094" s="34"/>
      <c r="J2094" s="34"/>
      <c r="K2094" s="34"/>
      <c r="L2094" s="34"/>
      <c r="M2094" s="34"/>
      <c r="N2094" s="34"/>
      <c r="O2094" s="34"/>
      <c r="P2094" s="34"/>
      <c r="W2094" s="196"/>
      <c r="X2094" s="111"/>
      <c r="Y2094"/>
      <c r="Z2094"/>
      <c r="AA2094"/>
      <c r="AB2094"/>
      <c r="AC2094" s="66"/>
    </row>
    <row r="2095" spans="2:29" s="35" customFormat="1">
      <c r="B2095" s="38"/>
      <c r="C2095" s="36"/>
      <c r="D2095" s="212"/>
      <c r="E2095" s="34"/>
      <c r="F2095" s="34"/>
      <c r="G2095" s="34"/>
      <c r="H2095" s="34"/>
      <c r="I2095" s="34"/>
      <c r="J2095" s="34"/>
      <c r="K2095" s="34"/>
      <c r="L2095" s="34"/>
      <c r="M2095" s="34"/>
      <c r="N2095" s="34"/>
      <c r="O2095" s="34"/>
      <c r="P2095" s="34"/>
      <c r="W2095" s="196"/>
      <c r="X2095" s="111"/>
      <c r="Y2095"/>
      <c r="Z2095"/>
      <c r="AA2095"/>
      <c r="AB2095"/>
      <c r="AC2095" s="66"/>
    </row>
    <row r="2096" spans="2:29" s="35" customFormat="1">
      <c r="B2096" s="38"/>
      <c r="C2096" s="36"/>
      <c r="D2096" s="212"/>
      <c r="E2096" s="34"/>
      <c r="F2096" s="34"/>
      <c r="G2096" s="34"/>
      <c r="H2096" s="34"/>
      <c r="I2096" s="34"/>
      <c r="J2096" s="34"/>
      <c r="K2096" s="34"/>
      <c r="L2096" s="34"/>
      <c r="M2096" s="34"/>
      <c r="N2096" s="34"/>
      <c r="O2096" s="34"/>
      <c r="P2096" s="34"/>
      <c r="W2096" s="196"/>
      <c r="X2096" s="111"/>
      <c r="Y2096"/>
      <c r="Z2096"/>
      <c r="AA2096"/>
      <c r="AB2096"/>
      <c r="AC2096" s="66"/>
    </row>
    <row r="2097" spans="2:29" s="35" customFormat="1">
      <c r="B2097" s="38"/>
      <c r="C2097" s="36"/>
      <c r="D2097" s="212"/>
      <c r="E2097" s="34"/>
      <c r="F2097" s="34"/>
      <c r="G2097" s="34"/>
      <c r="H2097" s="34"/>
      <c r="I2097" s="34"/>
      <c r="J2097" s="34"/>
      <c r="K2097" s="34"/>
      <c r="L2097" s="34"/>
      <c r="M2097" s="34"/>
      <c r="N2097" s="34"/>
      <c r="O2097" s="34"/>
      <c r="P2097" s="34"/>
      <c r="W2097" s="196"/>
      <c r="X2097" s="111"/>
      <c r="Y2097"/>
      <c r="Z2097"/>
      <c r="AA2097"/>
      <c r="AB2097"/>
      <c r="AC2097" s="66"/>
    </row>
    <row r="2098" spans="2:29" s="35" customFormat="1">
      <c r="B2098" s="38"/>
      <c r="C2098" s="36"/>
      <c r="D2098" s="212"/>
      <c r="E2098" s="34"/>
      <c r="F2098" s="34"/>
      <c r="G2098" s="34"/>
      <c r="H2098" s="34"/>
      <c r="I2098" s="34"/>
      <c r="J2098" s="34"/>
      <c r="K2098" s="34"/>
      <c r="L2098" s="34"/>
      <c r="M2098" s="34"/>
      <c r="N2098" s="34"/>
      <c r="O2098" s="34"/>
      <c r="P2098" s="34"/>
      <c r="W2098" s="196"/>
      <c r="X2098" s="111"/>
      <c r="Y2098"/>
      <c r="Z2098"/>
      <c r="AA2098"/>
      <c r="AB2098"/>
      <c r="AC2098" s="66"/>
    </row>
    <row r="2099" spans="2:29" s="35" customFormat="1">
      <c r="B2099" s="38"/>
      <c r="C2099" s="36"/>
      <c r="D2099" s="212"/>
      <c r="E2099" s="34"/>
      <c r="F2099" s="34"/>
      <c r="G2099" s="34"/>
      <c r="H2099" s="34"/>
      <c r="I2099" s="34"/>
      <c r="J2099" s="34"/>
      <c r="K2099" s="34"/>
      <c r="L2099" s="34"/>
      <c r="M2099" s="34"/>
      <c r="N2099" s="34"/>
      <c r="O2099" s="34"/>
      <c r="P2099" s="34"/>
      <c r="W2099" s="196"/>
      <c r="X2099" s="111"/>
      <c r="Y2099"/>
      <c r="Z2099"/>
      <c r="AA2099"/>
      <c r="AB2099"/>
      <c r="AC2099" s="66"/>
    </row>
    <row r="2100" spans="2:29" s="35" customFormat="1">
      <c r="B2100" s="38"/>
      <c r="C2100" s="36"/>
      <c r="D2100" s="212"/>
      <c r="E2100" s="34"/>
      <c r="F2100" s="34"/>
      <c r="G2100" s="34"/>
      <c r="H2100" s="34"/>
      <c r="I2100" s="34"/>
      <c r="J2100" s="34"/>
      <c r="K2100" s="34"/>
      <c r="L2100" s="34"/>
      <c r="M2100" s="34"/>
      <c r="N2100" s="34"/>
      <c r="O2100" s="34"/>
      <c r="P2100" s="34"/>
      <c r="W2100" s="196"/>
      <c r="X2100" s="111"/>
      <c r="Y2100"/>
      <c r="Z2100"/>
      <c r="AA2100"/>
      <c r="AB2100"/>
      <c r="AC2100" s="66"/>
    </row>
    <row r="2101" spans="2:29" s="35" customFormat="1">
      <c r="B2101" s="38"/>
      <c r="C2101" s="36"/>
      <c r="D2101" s="212"/>
      <c r="E2101" s="34"/>
      <c r="F2101" s="34"/>
      <c r="G2101" s="34"/>
      <c r="H2101" s="34"/>
      <c r="I2101" s="34"/>
      <c r="J2101" s="34"/>
      <c r="K2101" s="34"/>
      <c r="L2101" s="34"/>
      <c r="M2101" s="34"/>
      <c r="N2101" s="34"/>
      <c r="O2101" s="34"/>
      <c r="P2101" s="34"/>
      <c r="W2101" s="196"/>
      <c r="X2101" s="111"/>
      <c r="Y2101"/>
      <c r="Z2101"/>
      <c r="AA2101"/>
      <c r="AB2101"/>
      <c r="AC2101" s="66"/>
    </row>
    <row r="2102" spans="2:29" s="35" customFormat="1">
      <c r="B2102" s="38"/>
      <c r="C2102" s="36"/>
      <c r="D2102" s="212"/>
      <c r="E2102" s="34"/>
      <c r="F2102" s="34"/>
      <c r="G2102" s="34"/>
      <c r="H2102" s="34"/>
      <c r="I2102" s="34"/>
      <c r="J2102" s="34"/>
      <c r="K2102" s="34"/>
      <c r="L2102" s="34"/>
      <c r="M2102" s="34"/>
      <c r="N2102" s="34"/>
      <c r="O2102" s="34"/>
      <c r="P2102" s="34"/>
      <c r="W2102" s="196"/>
      <c r="X2102" s="111"/>
      <c r="Y2102"/>
      <c r="Z2102"/>
      <c r="AA2102"/>
      <c r="AB2102"/>
      <c r="AC2102" s="66"/>
    </row>
    <row r="2103" spans="2:29" s="35" customFormat="1">
      <c r="B2103" s="38"/>
      <c r="C2103" s="36"/>
      <c r="D2103" s="212"/>
      <c r="E2103" s="34"/>
      <c r="F2103" s="34"/>
      <c r="G2103" s="34"/>
      <c r="H2103" s="34"/>
      <c r="I2103" s="34"/>
      <c r="J2103" s="34"/>
      <c r="K2103" s="34"/>
      <c r="L2103" s="34"/>
      <c r="M2103" s="34"/>
      <c r="N2103" s="34"/>
      <c r="O2103" s="34"/>
      <c r="P2103" s="34"/>
      <c r="W2103" s="196"/>
      <c r="X2103" s="111"/>
      <c r="Y2103"/>
      <c r="Z2103"/>
      <c r="AA2103"/>
      <c r="AB2103"/>
      <c r="AC2103" s="66"/>
    </row>
    <row r="2104" spans="2:29" s="35" customFormat="1">
      <c r="B2104" s="38"/>
      <c r="C2104" s="36"/>
      <c r="D2104" s="212"/>
      <c r="E2104" s="34"/>
      <c r="F2104" s="34"/>
      <c r="G2104" s="34"/>
      <c r="H2104" s="34"/>
      <c r="I2104" s="34"/>
      <c r="J2104" s="34"/>
      <c r="K2104" s="34"/>
      <c r="L2104" s="34"/>
      <c r="M2104" s="34"/>
      <c r="N2104" s="34"/>
      <c r="O2104" s="34"/>
      <c r="P2104" s="34"/>
      <c r="W2104" s="196"/>
      <c r="X2104" s="111"/>
      <c r="Y2104"/>
      <c r="Z2104"/>
      <c r="AA2104"/>
      <c r="AB2104"/>
      <c r="AC2104" s="66"/>
    </row>
    <row r="2105" spans="2:29" s="35" customFormat="1">
      <c r="B2105" s="38"/>
      <c r="C2105" s="36"/>
      <c r="D2105" s="212"/>
      <c r="E2105" s="34"/>
      <c r="F2105" s="34"/>
      <c r="G2105" s="34"/>
      <c r="H2105" s="34"/>
      <c r="I2105" s="34"/>
      <c r="J2105" s="34"/>
      <c r="K2105" s="34"/>
      <c r="L2105" s="34"/>
      <c r="M2105" s="34"/>
      <c r="N2105" s="34"/>
      <c r="O2105" s="34"/>
      <c r="P2105" s="34"/>
      <c r="W2105" s="196"/>
      <c r="X2105" s="111"/>
      <c r="Y2105"/>
      <c r="Z2105"/>
      <c r="AA2105"/>
      <c r="AB2105"/>
      <c r="AC2105" s="66"/>
    </row>
    <row r="2106" spans="2:29" s="35" customFormat="1">
      <c r="B2106" s="38"/>
      <c r="C2106" s="36"/>
      <c r="D2106" s="212"/>
      <c r="E2106" s="34"/>
      <c r="F2106" s="34"/>
      <c r="G2106" s="34"/>
      <c r="H2106" s="34"/>
      <c r="I2106" s="34"/>
      <c r="J2106" s="34"/>
      <c r="K2106" s="34"/>
      <c r="L2106" s="34"/>
      <c r="M2106" s="34"/>
      <c r="N2106" s="34"/>
      <c r="O2106" s="34"/>
      <c r="P2106" s="34"/>
      <c r="W2106" s="196"/>
      <c r="X2106" s="111"/>
      <c r="Y2106"/>
      <c r="Z2106"/>
      <c r="AA2106"/>
      <c r="AB2106"/>
      <c r="AC2106" s="66"/>
    </row>
    <row r="2107" spans="2:29" s="35" customFormat="1">
      <c r="B2107" s="38"/>
      <c r="C2107" s="36"/>
      <c r="D2107" s="212"/>
      <c r="E2107" s="34"/>
      <c r="F2107" s="34"/>
      <c r="G2107" s="34"/>
      <c r="H2107" s="34"/>
      <c r="I2107" s="34"/>
      <c r="J2107" s="34"/>
      <c r="K2107" s="34"/>
      <c r="L2107" s="34"/>
      <c r="M2107" s="34"/>
      <c r="N2107" s="34"/>
      <c r="O2107" s="34"/>
      <c r="P2107" s="34"/>
      <c r="W2107" s="196"/>
      <c r="X2107" s="111"/>
      <c r="Y2107"/>
      <c r="Z2107"/>
      <c r="AA2107"/>
      <c r="AB2107"/>
      <c r="AC2107" s="66"/>
    </row>
    <row r="2108" spans="2:29" s="35" customFormat="1">
      <c r="B2108" s="38"/>
      <c r="C2108" s="36"/>
      <c r="D2108" s="212"/>
      <c r="E2108" s="34"/>
      <c r="F2108" s="34"/>
      <c r="G2108" s="34"/>
      <c r="H2108" s="34"/>
      <c r="I2108" s="34"/>
      <c r="J2108" s="34"/>
      <c r="K2108" s="34"/>
      <c r="L2108" s="34"/>
      <c r="M2108" s="34"/>
      <c r="N2108" s="34"/>
      <c r="O2108" s="34"/>
      <c r="P2108" s="34"/>
      <c r="W2108" s="196"/>
      <c r="X2108" s="111"/>
      <c r="Y2108"/>
      <c r="Z2108"/>
      <c r="AA2108"/>
      <c r="AB2108"/>
      <c r="AC2108" s="66"/>
    </row>
    <row r="2109" spans="2:29" s="35" customFormat="1">
      <c r="B2109" s="38"/>
      <c r="C2109" s="36"/>
      <c r="D2109" s="212"/>
      <c r="E2109" s="34"/>
      <c r="F2109" s="34"/>
      <c r="G2109" s="34"/>
      <c r="H2109" s="34"/>
      <c r="I2109" s="34"/>
      <c r="J2109" s="34"/>
      <c r="K2109" s="34"/>
      <c r="L2109" s="34"/>
      <c r="M2109" s="34"/>
      <c r="N2109" s="34"/>
      <c r="O2109" s="34"/>
      <c r="P2109" s="34"/>
      <c r="W2109" s="196"/>
      <c r="X2109" s="111"/>
      <c r="Y2109"/>
      <c r="Z2109"/>
      <c r="AA2109"/>
      <c r="AB2109"/>
      <c r="AC2109" s="66"/>
    </row>
    <row r="2110" spans="2:29" s="35" customFormat="1">
      <c r="B2110" s="38"/>
      <c r="C2110" s="36"/>
      <c r="D2110" s="212"/>
      <c r="E2110" s="34"/>
      <c r="F2110" s="34"/>
      <c r="G2110" s="34"/>
      <c r="H2110" s="34"/>
      <c r="I2110" s="34"/>
      <c r="J2110" s="34"/>
      <c r="K2110" s="34"/>
      <c r="L2110" s="34"/>
      <c r="M2110" s="34"/>
      <c r="N2110" s="34"/>
      <c r="O2110" s="34"/>
      <c r="P2110" s="34"/>
      <c r="W2110" s="196"/>
      <c r="X2110" s="111"/>
      <c r="Y2110"/>
      <c r="Z2110"/>
      <c r="AA2110"/>
      <c r="AB2110"/>
      <c r="AC2110" s="66"/>
    </row>
    <row r="2111" spans="2:29" s="35" customFormat="1">
      <c r="B2111" s="38"/>
      <c r="C2111" s="36"/>
      <c r="D2111" s="212"/>
      <c r="E2111" s="34"/>
      <c r="F2111" s="34"/>
      <c r="G2111" s="34"/>
      <c r="H2111" s="34"/>
      <c r="I2111" s="34"/>
      <c r="J2111" s="34"/>
      <c r="K2111" s="34"/>
      <c r="L2111" s="34"/>
      <c r="M2111" s="34"/>
      <c r="N2111" s="34"/>
      <c r="O2111" s="34"/>
      <c r="P2111" s="34"/>
      <c r="W2111" s="196"/>
      <c r="X2111" s="111"/>
      <c r="Y2111"/>
      <c r="Z2111"/>
      <c r="AA2111"/>
      <c r="AB2111"/>
      <c r="AC2111" s="66"/>
    </row>
    <row r="2112" spans="2:29" s="35" customFormat="1">
      <c r="B2112" s="38"/>
      <c r="C2112" s="36"/>
      <c r="D2112" s="212"/>
      <c r="E2112" s="34"/>
      <c r="F2112" s="34"/>
      <c r="G2112" s="34"/>
      <c r="H2112" s="34"/>
      <c r="I2112" s="34"/>
      <c r="J2112" s="34"/>
      <c r="K2112" s="34"/>
      <c r="L2112" s="34"/>
      <c r="M2112" s="34"/>
      <c r="N2112" s="34"/>
      <c r="O2112" s="34"/>
      <c r="P2112" s="34"/>
      <c r="W2112" s="196"/>
      <c r="X2112" s="111"/>
      <c r="Y2112"/>
      <c r="Z2112"/>
      <c r="AA2112"/>
      <c r="AB2112"/>
      <c r="AC2112" s="66"/>
    </row>
    <row r="2113" spans="2:29" s="35" customFormat="1">
      <c r="B2113" s="38"/>
      <c r="C2113" s="36"/>
      <c r="D2113" s="212"/>
      <c r="E2113" s="34"/>
      <c r="F2113" s="34"/>
      <c r="G2113" s="34"/>
      <c r="H2113" s="34"/>
      <c r="I2113" s="34"/>
      <c r="J2113" s="34"/>
      <c r="K2113" s="34"/>
      <c r="L2113" s="34"/>
      <c r="M2113" s="34"/>
      <c r="N2113" s="34"/>
      <c r="O2113" s="34"/>
      <c r="P2113" s="34"/>
      <c r="W2113" s="196"/>
      <c r="X2113" s="111"/>
      <c r="Y2113"/>
      <c r="Z2113"/>
      <c r="AA2113"/>
      <c r="AB2113"/>
      <c r="AC2113" s="66"/>
    </row>
    <row r="2114" spans="2:29" s="35" customFormat="1">
      <c r="B2114" s="38"/>
      <c r="C2114" s="36"/>
      <c r="D2114" s="212"/>
      <c r="E2114" s="34"/>
      <c r="F2114" s="34"/>
      <c r="G2114" s="34"/>
      <c r="H2114" s="34"/>
      <c r="I2114" s="34"/>
      <c r="J2114" s="34"/>
      <c r="K2114" s="34"/>
      <c r="L2114" s="34"/>
      <c r="M2114" s="34"/>
      <c r="N2114" s="34"/>
      <c r="O2114" s="34"/>
      <c r="P2114" s="34"/>
      <c r="W2114" s="196"/>
      <c r="X2114" s="111"/>
      <c r="Y2114"/>
      <c r="Z2114"/>
      <c r="AA2114"/>
      <c r="AB2114"/>
      <c r="AC2114" s="66"/>
    </row>
    <row r="2115" spans="2:29" s="35" customFormat="1">
      <c r="B2115" s="38"/>
      <c r="C2115" s="36"/>
      <c r="D2115" s="212"/>
      <c r="E2115" s="34"/>
      <c r="F2115" s="34"/>
      <c r="G2115" s="34"/>
      <c r="H2115" s="34"/>
      <c r="I2115" s="34"/>
      <c r="J2115" s="34"/>
      <c r="K2115" s="34"/>
      <c r="L2115" s="34"/>
      <c r="M2115" s="34"/>
      <c r="N2115" s="34"/>
      <c r="O2115" s="34"/>
      <c r="P2115" s="34"/>
      <c r="W2115" s="196"/>
      <c r="X2115" s="111"/>
      <c r="Y2115"/>
      <c r="Z2115"/>
      <c r="AA2115"/>
      <c r="AB2115"/>
      <c r="AC2115" s="66"/>
    </row>
    <row r="2116" spans="2:29" s="35" customFormat="1">
      <c r="B2116" s="38"/>
      <c r="C2116" s="36"/>
      <c r="D2116" s="212"/>
      <c r="E2116" s="34"/>
      <c r="F2116" s="34"/>
      <c r="G2116" s="34"/>
      <c r="H2116" s="34"/>
      <c r="I2116" s="34"/>
      <c r="J2116" s="34"/>
      <c r="K2116" s="34"/>
      <c r="L2116" s="34"/>
      <c r="M2116" s="34"/>
      <c r="N2116" s="34"/>
      <c r="O2116" s="34"/>
      <c r="P2116" s="34"/>
      <c r="W2116" s="196"/>
      <c r="X2116" s="111"/>
      <c r="Y2116"/>
      <c r="Z2116"/>
      <c r="AA2116"/>
      <c r="AB2116"/>
      <c r="AC2116" s="66"/>
    </row>
    <row r="2117" spans="2:29" s="35" customFormat="1">
      <c r="B2117" s="38"/>
      <c r="C2117" s="36"/>
      <c r="D2117" s="212"/>
      <c r="E2117" s="34"/>
      <c r="F2117" s="34"/>
      <c r="G2117" s="34"/>
      <c r="H2117" s="34"/>
      <c r="I2117" s="34"/>
      <c r="J2117" s="34"/>
      <c r="K2117" s="34"/>
      <c r="L2117" s="34"/>
      <c r="M2117" s="34"/>
      <c r="N2117" s="34"/>
      <c r="O2117" s="34"/>
      <c r="P2117" s="34"/>
      <c r="W2117" s="196"/>
      <c r="X2117" s="111"/>
      <c r="Y2117"/>
      <c r="Z2117"/>
      <c r="AA2117"/>
      <c r="AB2117"/>
      <c r="AC2117" s="66"/>
    </row>
    <row r="2118" spans="2:29" s="35" customFormat="1">
      <c r="B2118" s="38"/>
      <c r="C2118" s="36"/>
      <c r="D2118" s="212"/>
      <c r="E2118" s="34"/>
      <c r="F2118" s="34"/>
      <c r="G2118" s="34"/>
      <c r="H2118" s="34"/>
      <c r="I2118" s="34"/>
      <c r="J2118" s="34"/>
      <c r="K2118" s="34"/>
      <c r="L2118" s="34"/>
      <c r="M2118" s="34"/>
      <c r="N2118" s="34"/>
      <c r="O2118" s="34"/>
      <c r="P2118" s="34"/>
      <c r="W2118" s="196"/>
      <c r="X2118" s="111"/>
      <c r="Y2118"/>
      <c r="Z2118"/>
      <c r="AA2118"/>
      <c r="AB2118"/>
      <c r="AC2118" s="66"/>
    </row>
    <row r="2119" spans="2:29" s="35" customFormat="1">
      <c r="B2119" s="38"/>
      <c r="C2119" s="36"/>
      <c r="D2119" s="212"/>
      <c r="E2119" s="34"/>
      <c r="F2119" s="34"/>
      <c r="G2119" s="34"/>
      <c r="H2119" s="34"/>
      <c r="I2119" s="34"/>
      <c r="J2119" s="34"/>
      <c r="K2119" s="34"/>
      <c r="L2119" s="34"/>
      <c r="M2119" s="34"/>
      <c r="N2119" s="34"/>
      <c r="O2119" s="34"/>
      <c r="P2119" s="34"/>
      <c r="W2119" s="196"/>
      <c r="X2119" s="111"/>
      <c r="Y2119"/>
      <c r="Z2119"/>
      <c r="AA2119"/>
      <c r="AB2119"/>
      <c r="AC2119" s="66"/>
    </row>
    <row r="2120" spans="2:29" s="35" customFormat="1">
      <c r="B2120" s="38"/>
      <c r="C2120" s="36"/>
      <c r="D2120" s="212"/>
      <c r="E2120" s="34"/>
      <c r="F2120" s="34"/>
      <c r="G2120" s="34"/>
      <c r="H2120" s="34"/>
      <c r="I2120" s="34"/>
      <c r="J2120" s="34"/>
      <c r="K2120" s="34"/>
      <c r="L2120" s="34"/>
      <c r="M2120" s="34"/>
      <c r="N2120" s="34"/>
      <c r="O2120" s="34"/>
      <c r="P2120" s="34"/>
      <c r="W2120" s="196"/>
      <c r="X2120" s="111"/>
      <c r="Y2120"/>
      <c r="Z2120"/>
      <c r="AA2120"/>
      <c r="AB2120"/>
      <c r="AC2120" s="66"/>
    </row>
    <row r="2121" spans="2:29" s="35" customFormat="1">
      <c r="B2121" s="38"/>
      <c r="C2121" s="36"/>
      <c r="D2121" s="212"/>
      <c r="E2121" s="34"/>
      <c r="F2121" s="34"/>
      <c r="G2121" s="34"/>
      <c r="H2121" s="34"/>
      <c r="I2121" s="34"/>
      <c r="J2121" s="34"/>
      <c r="K2121" s="34"/>
      <c r="L2121" s="34"/>
      <c r="M2121" s="34"/>
      <c r="N2121" s="34"/>
      <c r="O2121" s="34"/>
      <c r="P2121" s="34"/>
      <c r="W2121" s="196"/>
      <c r="X2121" s="111"/>
      <c r="Y2121"/>
      <c r="Z2121"/>
      <c r="AA2121"/>
      <c r="AB2121"/>
      <c r="AC2121" s="66"/>
    </row>
    <row r="2122" spans="2:29" s="35" customFormat="1">
      <c r="B2122" s="38"/>
      <c r="C2122" s="36"/>
      <c r="D2122" s="212"/>
      <c r="E2122" s="34"/>
      <c r="F2122" s="34"/>
      <c r="G2122" s="34"/>
      <c r="H2122" s="34"/>
      <c r="I2122" s="34"/>
      <c r="J2122" s="34"/>
      <c r="K2122" s="34"/>
      <c r="L2122" s="34"/>
      <c r="M2122" s="34"/>
      <c r="N2122" s="34"/>
      <c r="O2122" s="34"/>
      <c r="P2122" s="34"/>
      <c r="W2122" s="196"/>
      <c r="X2122" s="111"/>
      <c r="Y2122"/>
      <c r="Z2122"/>
      <c r="AA2122"/>
      <c r="AB2122"/>
      <c r="AC2122" s="66"/>
    </row>
    <row r="2123" spans="2:29" s="35" customFormat="1">
      <c r="B2123" s="38"/>
      <c r="C2123" s="36"/>
      <c r="D2123" s="212"/>
      <c r="E2123" s="34"/>
      <c r="F2123" s="34"/>
      <c r="G2123" s="34"/>
      <c r="H2123" s="34"/>
      <c r="I2123" s="34"/>
      <c r="J2123" s="34"/>
      <c r="K2123" s="34"/>
      <c r="L2123" s="34"/>
      <c r="M2123" s="34"/>
      <c r="N2123" s="34"/>
      <c r="O2123" s="34"/>
      <c r="P2123" s="34"/>
      <c r="W2123" s="196"/>
      <c r="X2123" s="111"/>
      <c r="Y2123"/>
      <c r="Z2123"/>
      <c r="AA2123"/>
      <c r="AB2123"/>
      <c r="AC2123" s="66"/>
    </row>
    <row r="2124" spans="2:29" s="35" customFormat="1">
      <c r="B2124" s="38"/>
      <c r="C2124" s="36"/>
      <c r="D2124" s="212"/>
      <c r="E2124" s="34"/>
      <c r="F2124" s="34"/>
      <c r="G2124" s="34"/>
      <c r="H2124" s="34"/>
      <c r="I2124" s="34"/>
      <c r="J2124" s="34"/>
      <c r="K2124" s="34"/>
      <c r="L2124" s="34"/>
      <c r="M2124" s="34"/>
      <c r="N2124" s="34"/>
      <c r="O2124" s="34"/>
      <c r="P2124" s="34"/>
      <c r="W2124" s="196"/>
      <c r="X2124" s="111"/>
      <c r="Y2124"/>
      <c r="Z2124"/>
      <c r="AA2124"/>
      <c r="AB2124"/>
      <c r="AC2124" s="66"/>
    </row>
    <row r="2125" spans="2:29" s="35" customFormat="1">
      <c r="B2125" s="38"/>
      <c r="C2125" s="36"/>
      <c r="D2125" s="212"/>
      <c r="E2125" s="34"/>
      <c r="F2125" s="34"/>
      <c r="G2125" s="34"/>
      <c r="H2125" s="34"/>
      <c r="I2125" s="34"/>
      <c r="J2125" s="34"/>
      <c r="K2125" s="34"/>
      <c r="L2125" s="34"/>
      <c r="M2125" s="34"/>
      <c r="N2125" s="34"/>
      <c r="O2125" s="34"/>
      <c r="P2125" s="34"/>
      <c r="W2125" s="196"/>
      <c r="X2125" s="111"/>
      <c r="Y2125"/>
      <c r="Z2125"/>
      <c r="AA2125"/>
      <c r="AB2125"/>
      <c r="AC2125" s="66"/>
    </row>
    <row r="2126" spans="2:29" s="35" customFormat="1">
      <c r="B2126" s="38"/>
      <c r="C2126" s="36"/>
      <c r="D2126" s="212"/>
      <c r="E2126" s="34"/>
      <c r="F2126" s="34"/>
      <c r="G2126" s="34"/>
      <c r="H2126" s="34"/>
      <c r="I2126" s="34"/>
      <c r="J2126" s="34"/>
      <c r="K2126" s="34"/>
      <c r="L2126" s="34"/>
      <c r="M2126" s="34"/>
      <c r="N2126" s="34"/>
      <c r="O2126" s="34"/>
      <c r="P2126" s="34"/>
      <c r="W2126" s="196"/>
      <c r="X2126" s="111"/>
      <c r="Y2126"/>
      <c r="Z2126"/>
      <c r="AA2126"/>
      <c r="AB2126"/>
      <c r="AC2126" s="66"/>
    </row>
    <row r="2127" spans="2:29" s="35" customFormat="1">
      <c r="B2127" s="38"/>
      <c r="C2127" s="36"/>
      <c r="D2127" s="212"/>
      <c r="E2127" s="34"/>
      <c r="F2127" s="34"/>
      <c r="G2127" s="34"/>
      <c r="H2127" s="34"/>
      <c r="I2127" s="34"/>
      <c r="J2127" s="34"/>
      <c r="K2127" s="34"/>
      <c r="L2127" s="34"/>
      <c r="M2127" s="34"/>
      <c r="N2127" s="34"/>
      <c r="O2127" s="34"/>
      <c r="P2127" s="34"/>
      <c r="W2127" s="196"/>
      <c r="X2127" s="111"/>
      <c r="Y2127"/>
      <c r="Z2127"/>
      <c r="AA2127"/>
      <c r="AB2127"/>
      <c r="AC2127" s="66"/>
    </row>
    <row r="2128" spans="2:29" s="35" customFormat="1">
      <c r="B2128" s="38"/>
      <c r="C2128" s="36"/>
      <c r="D2128" s="212"/>
      <c r="E2128" s="34"/>
      <c r="F2128" s="34"/>
      <c r="G2128" s="34"/>
      <c r="H2128" s="34"/>
      <c r="I2128" s="34"/>
      <c r="J2128" s="34"/>
      <c r="K2128" s="34"/>
      <c r="L2128" s="34"/>
      <c r="M2128" s="34"/>
      <c r="N2128" s="34"/>
      <c r="O2128" s="34"/>
      <c r="P2128" s="34"/>
      <c r="W2128" s="196"/>
      <c r="X2128" s="111"/>
      <c r="Y2128"/>
      <c r="Z2128"/>
      <c r="AA2128"/>
      <c r="AB2128"/>
      <c r="AC2128" s="66"/>
    </row>
    <row r="2129" spans="2:29" s="35" customFormat="1">
      <c r="B2129" s="38"/>
      <c r="C2129" s="36"/>
      <c r="D2129" s="212"/>
      <c r="E2129" s="34"/>
      <c r="F2129" s="34"/>
      <c r="G2129" s="34"/>
      <c r="H2129" s="34"/>
      <c r="I2129" s="34"/>
      <c r="J2129" s="34"/>
      <c r="K2129" s="34"/>
      <c r="L2129" s="34"/>
      <c r="M2129" s="34"/>
      <c r="N2129" s="34"/>
      <c r="O2129" s="34"/>
      <c r="P2129" s="34"/>
      <c r="W2129" s="196"/>
      <c r="X2129" s="111"/>
      <c r="Y2129"/>
      <c r="Z2129"/>
      <c r="AA2129"/>
      <c r="AB2129"/>
      <c r="AC2129" s="66"/>
    </row>
    <row r="2130" spans="2:29" s="35" customFormat="1">
      <c r="B2130" s="38"/>
      <c r="C2130" s="36"/>
      <c r="D2130" s="212"/>
      <c r="E2130" s="34"/>
      <c r="F2130" s="34"/>
      <c r="G2130" s="34"/>
      <c r="H2130" s="34"/>
      <c r="I2130" s="34"/>
      <c r="J2130" s="34"/>
      <c r="K2130" s="34"/>
      <c r="L2130" s="34"/>
      <c r="M2130" s="34"/>
      <c r="N2130" s="34"/>
      <c r="O2130" s="34"/>
      <c r="P2130" s="34"/>
      <c r="W2130" s="196"/>
      <c r="X2130" s="111"/>
      <c r="Y2130"/>
      <c r="Z2130"/>
      <c r="AA2130"/>
      <c r="AB2130"/>
      <c r="AC2130" s="66"/>
    </row>
    <row r="2131" spans="2:29" s="35" customFormat="1">
      <c r="B2131" s="38"/>
      <c r="C2131" s="36"/>
      <c r="D2131" s="212"/>
      <c r="E2131" s="34"/>
      <c r="F2131" s="34"/>
      <c r="G2131" s="34"/>
      <c r="H2131" s="34"/>
      <c r="I2131" s="34"/>
      <c r="J2131" s="34"/>
      <c r="K2131" s="34"/>
      <c r="L2131" s="34"/>
      <c r="M2131" s="34"/>
      <c r="N2131" s="34"/>
      <c r="O2131" s="34"/>
      <c r="P2131" s="34"/>
      <c r="W2131" s="196"/>
      <c r="X2131" s="111"/>
      <c r="Y2131"/>
      <c r="Z2131"/>
      <c r="AA2131"/>
      <c r="AB2131"/>
      <c r="AC2131" s="66"/>
    </row>
    <row r="2132" spans="2:29" s="35" customFormat="1">
      <c r="B2132" s="38"/>
      <c r="C2132" s="36"/>
      <c r="D2132" s="212"/>
      <c r="E2132" s="34"/>
      <c r="F2132" s="34"/>
      <c r="G2132" s="34"/>
      <c r="H2132" s="34"/>
      <c r="I2132" s="34"/>
      <c r="J2132" s="34"/>
      <c r="K2132" s="34"/>
      <c r="L2132" s="34"/>
      <c r="M2132" s="34"/>
      <c r="N2132" s="34"/>
      <c r="O2132" s="34"/>
      <c r="P2132" s="34"/>
      <c r="W2132" s="196"/>
      <c r="X2132" s="111"/>
      <c r="Y2132"/>
      <c r="Z2132"/>
      <c r="AA2132"/>
      <c r="AB2132"/>
      <c r="AC2132" s="66"/>
    </row>
    <row r="2133" spans="2:29" s="35" customFormat="1">
      <c r="B2133" s="38"/>
      <c r="C2133" s="36"/>
      <c r="D2133" s="212"/>
      <c r="E2133" s="34"/>
      <c r="F2133" s="34"/>
      <c r="G2133" s="34"/>
      <c r="H2133" s="34"/>
      <c r="I2133" s="34"/>
      <c r="J2133" s="34"/>
      <c r="K2133" s="34"/>
      <c r="L2133" s="34"/>
      <c r="M2133" s="34"/>
      <c r="N2133" s="34"/>
      <c r="O2133" s="34"/>
      <c r="P2133" s="34"/>
      <c r="W2133" s="196"/>
      <c r="X2133" s="111"/>
      <c r="Y2133"/>
      <c r="Z2133"/>
      <c r="AA2133"/>
      <c r="AB2133"/>
      <c r="AC2133" s="66"/>
    </row>
    <row r="2134" spans="2:29" s="35" customFormat="1">
      <c r="B2134" s="38"/>
      <c r="C2134" s="36"/>
      <c r="D2134" s="212"/>
      <c r="E2134" s="34"/>
      <c r="F2134" s="34"/>
      <c r="G2134" s="34"/>
      <c r="H2134" s="34"/>
      <c r="I2134" s="34"/>
      <c r="J2134" s="34"/>
      <c r="K2134" s="34"/>
      <c r="L2134" s="34"/>
      <c r="M2134" s="34"/>
      <c r="N2134" s="34"/>
      <c r="O2134" s="34"/>
      <c r="P2134" s="34"/>
      <c r="W2134" s="196"/>
      <c r="X2134" s="111"/>
      <c r="Y2134"/>
      <c r="Z2134"/>
      <c r="AA2134"/>
      <c r="AB2134"/>
      <c r="AC2134" s="66"/>
    </row>
    <row r="2135" spans="2:29" s="35" customFormat="1">
      <c r="B2135" s="38"/>
      <c r="C2135" s="36"/>
      <c r="D2135" s="212"/>
      <c r="E2135" s="34"/>
      <c r="F2135" s="34"/>
      <c r="G2135" s="34"/>
      <c r="H2135" s="34"/>
      <c r="I2135" s="34"/>
      <c r="J2135" s="34"/>
      <c r="K2135" s="34"/>
      <c r="L2135" s="34"/>
      <c r="M2135" s="34"/>
      <c r="N2135" s="34"/>
      <c r="O2135" s="34"/>
      <c r="P2135" s="34"/>
      <c r="W2135" s="196"/>
      <c r="X2135" s="111"/>
      <c r="Y2135"/>
      <c r="Z2135"/>
      <c r="AA2135"/>
      <c r="AB2135"/>
      <c r="AC2135" s="66"/>
    </row>
    <row r="2136" spans="2:29" s="35" customFormat="1">
      <c r="B2136" s="38"/>
      <c r="C2136" s="36"/>
      <c r="D2136" s="212"/>
      <c r="E2136" s="34"/>
      <c r="F2136" s="34"/>
      <c r="G2136" s="34"/>
      <c r="H2136" s="34"/>
      <c r="I2136" s="34"/>
      <c r="J2136" s="34"/>
      <c r="K2136" s="34"/>
      <c r="L2136" s="34"/>
      <c r="M2136" s="34"/>
      <c r="N2136" s="34"/>
      <c r="O2136" s="34"/>
      <c r="P2136" s="34"/>
      <c r="W2136" s="196"/>
      <c r="X2136" s="111"/>
      <c r="Y2136"/>
      <c r="Z2136"/>
      <c r="AA2136"/>
      <c r="AB2136"/>
      <c r="AC2136" s="66"/>
    </row>
    <row r="2137" spans="2:29" s="35" customFormat="1">
      <c r="B2137" s="38"/>
      <c r="C2137" s="36"/>
      <c r="D2137" s="212"/>
      <c r="E2137" s="34"/>
      <c r="F2137" s="34"/>
      <c r="G2137" s="34"/>
      <c r="H2137" s="34"/>
      <c r="I2137" s="34"/>
      <c r="J2137" s="34"/>
      <c r="K2137" s="34"/>
      <c r="L2137" s="34"/>
      <c r="M2137" s="34"/>
      <c r="N2137" s="34"/>
      <c r="O2137" s="34"/>
      <c r="P2137" s="34"/>
      <c r="W2137" s="196"/>
      <c r="X2137" s="111"/>
      <c r="Y2137"/>
      <c r="Z2137"/>
      <c r="AA2137"/>
      <c r="AB2137"/>
      <c r="AC2137" s="66"/>
    </row>
    <row r="2138" spans="2:29" s="35" customFormat="1">
      <c r="B2138" s="38"/>
      <c r="C2138" s="36"/>
      <c r="D2138" s="212"/>
      <c r="E2138" s="34"/>
      <c r="F2138" s="34"/>
      <c r="G2138" s="34"/>
      <c r="H2138" s="34"/>
      <c r="I2138" s="34"/>
      <c r="J2138" s="34"/>
      <c r="K2138" s="34"/>
      <c r="L2138" s="34"/>
      <c r="M2138" s="34"/>
      <c r="N2138" s="34"/>
      <c r="O2138" s="34"/>
      <c r="P2138" s="34"/>
      <c r="W2138" s="196"/>
      <c r="X2138" s="111"/>
      <c r="Y2138"/>
      <c r="Z2138"/>
      <c r="AA2138"/>
      <c r="AB2138"/>
      <c r="AC2138" s="66"/>
    </row>
    <row r="2139" spans="2:29" s="35" customFormat="1">
      <c r="B2139" s="38"/>
      <c r="C2139" s="36"/>
      <c r="D2139" s="212"/>
      <c r="E2139" s="34"/>
      <c r="F2139" s="34"/>
      <c r="G2139" s="34"/>
      <c r="H2139" s="34"/>
      <c r="I2139" s="34"/>
      <c r="J2139" s="34"/>
      <c r="K2139" s="34"/>
      <c r="L2139" s="34"/>
      <c r="M2139" s="34"/>
      <c r="N2139" s="34"/>
      <c r="O2139" s="34"/>
      <c r="P2139" s="34"/>
      <c r="W2139" s="196"/>
      <c r="X2139" s="111"/>
      <c r="Y2139"/>
      <c r="Z2139"/>
      <c r="AA2139"/>
      <c r="AB2139"/>
      <c r="AC2139" s="66"/>
    </row>
    <row r="2140" spans="2:29" s="35" customFormat="1">
      <c r="B2140" s="38"/>
      <c r="C2140" s="36"/>
      <c r="D2140" s="212"/>
      <c r="E2140" s="34"/>
      <c r="F2140" s="34"/>
      <c r="G2140" s="34"/>
      <c r="H2140" s="34"/>
      <c r="I2140" s="34"/>
      <c r="J2140" s="34"/>
      <c r="K2140" s="34"/>
      <c r="L2140" s="34"/>
      <c r="M2140" s="34"/>
      <c r="N2140" s="34"/>
      <c r="O2140" s="34"/>
      <c r="P2140" s="34"/>
      <c r="W2140" s="196"/>
      <c r="X2140" s="111"/>
      <c r="Y2140"/>
      <c r="Z2140"/>
      <c r="AA2140"/>
      <c r="AB2140"/>
      <c r="AC2140" s="66"/>
    </row>
    <row r="2141" spans="2:29" s="35" customFormat="1">
      <c r="B2141" s="38"/>
      <c r="C2141" s="36"/>
      <c r="D2141" s="212"/>
      <c r="E2141" s="34"/>
      <c r="F2141" s="34"/>
      <c r="G2141" s="34"/>
      <c r="H2141" s="34"/>
      <c r="I2141" s="34"/>
      <c r="J2141" s="34"/>
      <c r="K2141" s="34"/>
      <c r="L2141" s="34"/>
      <c r="M2141" s="34"/>
      <c r="N2141" s="34"/>
      <c r="O2141" s="34"/>
      <c r="P2141" s="34"/>
      <c r="W2141" s="196"/>
      <c r="X2141" s="111"/>
      <c r="Y2141"/>
      <c r="Z2141"/>
      <c r="AA2141"/>
      <c r="AB2141"/>
      <c r="AC2141" s="66"/>
    </row>
    <row r="2142" spans="2:29" s="35" customFormat="1">
      <c r="B2142" s="38"/>
      <c r="C2142" s="36"/>
      <c r="D2142" s="212"/>
      <c r="E2142" s="34"/>
      <c r="F2142" s="34"/>
      <c r="G2142" s="34"/>
      <c r="H2142" s="34"/>
      <c r="I2142" s="34"/>
      <c r="J2142" s="34"/>
      <c r="K2142" s="34"/>
      <c r="L2142" s="34"/>
      <c r="M2142" s="34"/>
      <c r="N2142" s="34"/>
      <c r="O2142" s="34"/>
      <c r="P2142" s="34"/>
      <c r="W2142" s="196"/>
      <c r="X2142" s="111"/>
      <c r="Y2142"/>
      <c r="Z2142"/>
      <c r="AA2142"/>
      <c r="AB2142"/>
      <c r="AC2142" s="66"/>
    </row>
    <row r="2143" spans="2:29" s="35" customFormat="1">
      <c r="B2143" s="38"/>
      <c r="C2143" s="36"/>
      <c r="D2143" s="212"/>
      <c r="E2143" s="34"/>
      <c r="F2143" s="34"/>
      <c r="G2143" s="34"/>
      <c r="H2143" s="34"/>
      <c r="I2143" s="34"/>
      <c r="J2143" s="34"/>
      <c r="K2143" s="34"/>
      <c r="L2143" s="34"/>
      <c r="M2143" s="34"/>
      <c r="N2143" s="34"/>
      <c r="O2143" s="34"/>
      <c r="P2143" s="34"/>
      <c r="W2143" s="196"/>
      <c r="X2143" s="111"/>
      <c r="Y2143"/>
      <c r="Z2143"/>
      <c r="AA2143"/>
      <c r="AB2143"/>
      <c r="AC2143" s="66"/>
    </row>
    <row r="2144" spans="2:29" s="35" customFormat="1">
      <c r="B2144" s="38"/>
      <c r="C2144" s="36"/>
      <c r="D2144" s="212"/>
      <c r="E2144" s="34"/>
      <c r="F2144" s="34"/>
      <c r="G2144" s="34"/>
      <c r="H2144" s="34"/>
      <c r="I2144" s="34"/>
      <c r="J2144" s="34"/>
      <c r="K2144" s="34"/>
      <c r="L2144" s="34"/>
      <c r="M2144" s="34"/>
      <c r="N2144" s="34"/>
      <c r="O2144" s="34"/>
      <c r="P2144" s="34"/>
      <c r="W2144" s="196"/>
      <c r="X2144" s="111"/>
      <c r="Y2144"/>
      <c r="Z2144"/>
      <c r="AA2144"/>
      <c r="AB2144"/>
      <c r="AC2144" s="66"/>
    </row>
    <row r="2145" spans="2:29" s="35" customFormat="1">
      <c r="B2145" s="38"/>
      <c r="C2145" s="36"/>
      <c r="D2145" s="212"/>
      <c r="E2145" s="34"/>
      <c r="F2145" s="34"/>
      <c r="G2145" s="34"/>
      <c r="H2145" s="34"/>
      <c r="I2145" s="34"/>
      <c r="J2145" s="34"/>
      <c r="K2145" s="34"/>
      <c r="L2145" s="34"/>
      <c r="M2145" s="34"/>
      <c r="N2145" s="34"/>
      <c r="O2145" s="34"/>
      <c r="P2145" s="34"/>
      <c r="W2145" s="196"/>
      <c r="X2145" s="111"/>
      <c r="Y2145"/>
      <c r="Z2145"/>
      <c r="AA2145"/>
      <c r="AB2145"/>
      <c r="AC2145" s="66"/>
    </row>
    <row r="2146" spans="2:29" s="35" customFormat="1">
      <c r="B2146" s="38"/>
      <c r="C2146" s="36"/>
      <c r="D2146" s="212"/>
      <c r="E2146" s="34"/>
      <c r="F2146" s="34"/>
      <c r="G2146" s="34"/>
      <c r="H2146" s="34"/>
      <c r="I2146" s="34"/>
      <c r="J2146" s="34"/>
      <c r="K2146" s="34"/>
      <c r="L2146" s="34"/>
      <c r="M2146" s="34"/>
      <c r="N2146" s="34"/>
      <c r="O2146" s="34"/>
      <c r="P2146" s="34"/>
      <c r="W2146" s="196"/>
      <c r="X2146" s="111"/>
      <c r="Y2146"/>
      <c r="Z2146"/>
      <c r="AA2146"/>
      <c r="AB2146"/>
      <c r="AC2146" s="66"/>
    </row>
    <row r="2147" spans="2:29" s="35" customFormat="1">
      <c r="B2147" s="38"/>
      <c r="C2147" s="36"/>
      <c r="D2147" s="212"/>
      <c r="E2147" s="34"/>
      <c r="F2147" s="34"/>
      <c r="G2147" s="34"/>
      <c r="H2147" s="34"/>
      <c r="I2147" s="34"/>
      <c r="J2147" s="34"/>
      <c r="K2147" s="34"/>
      <c r="L2147" s="34"/>
      <c r="M2147" s="34"/>
      <c r="N2147" s="34"/>
      <c r="O2147" s="34"/>
      <c r="P2147" s="34"/>
      <c r="W2147" s="196"/>
      <c r="X2147" s="111"/>
      <c r="Y2147"/>
      <c r="Z2147"/>
      <c r="AA2147"/>
      <c r="AB2147"/>
      <c r="AC2147" s="66"/>
    </row>
    <row r="2148" spans="2:29" s="35" customFormat="1">
      <c r="B2148" s="38"/>
      <c r="C2148" s="36"/>
      <c r="D2148" s="212"/>
      <c r="E2148" s="34"/>
      <c r="F2148" s="34"/>
      <c r="G2148" s="34"/>
      <c r="H2148" s="34"/>
      <c r="I2148" s="34"/>
      <c r="J2148" s="34"/>
      <c r="K2148" s="34"/>
      <c r="L2148" s="34"/>
      <c r="M2148" s="34"/>
      <c r="N2148" s="34"/>
      <c r="O2148" s="34"/>
      <c r="P2148" s="34"/>
      <c r="W2148" s="196"/>
      <c r="X2148" s="111"/>
      <c r="Y2148"/>
      <c r="Z2148"/>
      <c r="AA2148"/>
      <c r="AB2148"/>
      <c r="AC2148" s="66"/>
    </row>
    <row r="2149" spans="2:29" s="35" customFormat="1">
      <c r="B2149" s="38"/>
      <c r="C2149" s="36"/>
      <c r="D2149" s="212"/>
      <c r="E2149" s="34"/>
      <c r="F2149" s="34"/>
      <c r="G2149" s="34"/>
      <c r="H2149" s="34"/>
      <c r="I2149" s="34"/>
      <c r="J2149" s="34"/>
      <c r="K2149" s="34"/>
      <c r="L2149" s="34"/>
      <c r="M2149" s="34"/>
      <c r="N2149" s="34"/>
      <c r="O2149" s="34"/>
      <c r="P2149" s="34"/>
      <c r="W2149" s="196"/>
      <c r="X2149" s="111"/>
      <c r="Y2149"/>
      <c r="Z2149"/>
      <c r="AA2149"/>
      <c r="AB2149"/>
      <c r="AC2149" s="66"/>
    </row>
    <row r="2150" spans="2:29" s="35" customFormat="1">
      <c r="B2150" s="38"/>
      <c r="C2150" s="36"/>
      <c r="D2150" s="212"/>
      <c r="E2150" s="34"/>
      <c r="F2150" s="34"/>
      <c r="G2150" s="34"/>
      <c r="H2150" s="34"/>
      <c r="I2150" s="34"/>
      <c r="J2150" s="34"/>
      <c r="K2150" s="34"/>
      <c r="L2150" s="34"/>
      <c r="M2150" s="34"/>
      <c r="N2150" s="34"/>
      <c r="O2150" s="34"/>
      <c r="P2150" s="34"/>
      <c r="W2150" s="196"/>
      <c r="X2150" s="111"/>
      <c r="Y2150"/>
      <c r="Z2150"/>
      <c r="AA2150"/>
      <c r="AB2150"/>
      <c r="AC2150" s="66"/>
    </row>
    <row r="2151" spans="2:29" s="35" customFormat="1">
      <c r="B2151" s="38"/>
      <c r="C2151" s="36"/>
      <c r="D2151" s="212"/>
      <c r="E2151" s="34"/>
      <c r="F2151" s="34"/>
      <c r="G2151" s="34"/>
      <c r="H2151" s="34"/>
      <c r="I2151" s="34"/>
      <c r="J2151" s="34"/>
      <c r="K2151" s="34"/>
      <c r="L2151" s="34"/>
      <c r="M2151" s="34"/>
      <c r="N2151" s="34"/>
      <c r="O2151" s="34"/>
      <c r="P2151" s="34"/>
      <c r="W2151" s="196"/>
      <c r="X2151" s="111"/>
      <c r="Y2151"/>
      <c r="Z2151"/>
      <c r="AA2151"/>
      <c r="AB2151"/>
      <c r="AC2151" s="66"/>
    </row>
    <row r="2152" spans="2:29" s="35" customFormat="1">
      <c r="B2152" s="38"/>
      <c r="C2152" s="36"/>
      <c r="D2152" s="212"/>
      <c r="E2152" s="34"/>
      <c r="F2152" s="34"/>
      <c r="G2152" s="34"/>
      <c r="H2152" s="34"/>
      <c r="I2152" s="34"/>
      <c r="J2152" s="34"/>
      <c r="K2152" s="34"/>
      <c r="L2152" s="34"/>
      <c r="M2152" s="34"/>
      <c r="N2152" s="34"/>
      <c r="O2152" s="34"/>
      <c r="P2152" s="34"/>
      <c r="W2152" s="196"/>
      <c r="X2152" s="111"/>
      <c r="Y2152"/>
      <c r="Z2152"/>
      <c r="AA2152"/>
      <c r="AB2152"/>
      <c r="AC2152" s="66"/>
    </row>
    <row r="2153" spans="2:29" s="35" customFormat="1">
      <c r="B2153" s="38"/>
      <c r="C2153" s="36"/>
      <c r="D2153" s="212"/>
      <c r="E2153" s="34"/>
      <c r="F2153" s="34"/>
      <c r="G2153" s="34"/>
      <c r="H2153" s="34"/>
      <c r="I2153" s="34"/>
      <c r="J2153" s="34"/>
      <c r="K2153" s="34"/>
      <c r="L2153" s="34"/>
      <c r="M2153" s="34"/>
      <c r="N2153" s="34"/>
      <c r="O2153" s="34"/>
      <c r="P2153" s="34"/>
      <c r="W2153" s="196"/>
      <c r="X2153" s="111"/>
      <c r="Y2153"/>
      <c r="Z2153"/>
      <c r="AA2153"/>
      <c r="AB2153"/>
      <c r="AC2153" s="66"/>
    </row>
    <row r="2154" spans="2:29" s="35" customFormat="1">
      <c r="B2154" s="38"/>
      <c r="C2154" s="36"/>
      <c r="D2154" s="212"/>
      <c r="E2154" s="34"/>
      <c r="F2154" s="34"/>
      <c r="G2154" s="34"/>
      <c r="H2154" s="34"/>
      <c r="I2154" s="34"/>
      <c r="J2154" s="34"/>
      <c r="K2154" s="34"/>
      <c r="L2154" s="34"/>
      <c r="M2154" s="34"/>
      <c r="N2154" s="34"/>
      <c r="O2154" s="34"/>
      <c r="P2154" s="34"/>
      <c r="W2154" s="196"/>
      <c r="X2154" s="111"/>
      <c r="Y2154"/>
      <c r="Z2154"/>
      <c r="AA2154"/>
      <c r="AB2154"/>
      <c r="AC2154" s="66"/>
    </row>
    <row r="2155" spans="2:29" s="35" customFormat="1">
      <c r="B2155" s="38"/>
      <c r="C2155" s="36"/>
      <c r="D2155" s="212"/>
      <c r="E2155" s="34"/>
      <c r="F2155" s="34"/>
      <c r="G2155" s="34"/>
      <c r="H2155" s="34"/>
      <c r="I2155" s="34"/>
      <c r="J2155" s="34"/>
      <c r="K2155" s="34"/>
      <c r="L2155" s="34"/>
      <c r="M2155" s="34"/>
      <c r="N2155" s="34"/>
      <c r="O2155" s="34"/>
      <c r="P2155" s="34"/>
      <c r="W2155" s="196"/>
      <c r="X2155" s="111"/>
      <c r="Y2155"/>
      <c r="Z2155"/>
      <c r="AA2155"/>
      <c r="AB2155"/>
      <c r="AC2155" s="66"/>
    </row>
    <row r="2156" spans="2:29" s="35" customFormat="1">
      <c r="B2156" s="38"/>
      <c r="C2156" s="36"/>
      <c r="D2156" s="212"/>
      <c r="E2156" s="34"/>
      <c r="F2156" s="34"/>
      <c r="G2156" s="34"/>
      <c r="H2156" s="34"/>
      <c r="I2156" s="34"/>
      <c r="J2156" s="34"/>
      <c r="K2156" s="34"/>
      <c r="L2156" s="34"/>
      <c r="M2156" s="34"/>
      <c r="N2156" s="34"/>
      <c r="O2156" s="34"/>
      <c r="P2156" s="34"/>
      <c r="W2156" s="196"/>
      <c r="X2156" s="111"/>
      <c r="Y2156"/>
      <c r="Z2156"/>
      <c r="AA2156"/>
      <c r="AB2156"/>
      <c r="AC2156" s="66"/>
    </row>
    <row r="2157" spans="2:29" s="35" customFormat="1">
      <c r="B2157" s="38"/>
      <c r="C2157" s="36"/>
      <c r="D2157" s="212"/>
      <c r="E2157" s="34"/>
      <c r="F2157" s="34"/>
      <c r="G2157" s="34"/>
      <c r="H2157" s="34"/>
      <c r="I2157" s="34"/>
      <c r="J2157" s="34"/>
      <c r="K2157" s="34"/>
      <c r="L2157" s="34"/>
      <c r="M2157" s="34"/>
      <c r="N2157" s="34"/>
      <c r="O2157" s="34"/>
      <c r="P2157" s="34"/>
      <c r="W2157" s="196"/>
      <c r="X2157" s="111"/>
      <c r="Y2157"/>
      <c r="Z2157"/>
      <c r="AA2157"/>
      <c r="AB2157"/>
      <c r="AC2157" s="66"/>
    </row>
    <row r="2158" spans="2:29" s="35" customFormat="1">
      <c r="B2158" s="38"/>
      <c r="C2158" s="36"/>
      <c r="D2158" s="212"/>
      <c r="E2158" s="34"/>
      <c r="F2158" s="34"/>
      <c r="G2158" s="34"/>
      <c r="H2158" s="34"/>
      <c r="I2158" s="34"/>
      <c r="J2158" s="34"/>
      <c r="K2158" s="34"/>
      <c r="L2158" s="34"/>
      <c r="M2158" s="34"/>
      <c r="N2158" s="34"/>
      <c r="O2158" s="34"/>
      <c r="P2158" s="34"/>
      <c r="W2158" s="196"/>
      <c r="X2158" s="111"/>
      <c r="Y2158"/>
      <c r="Z2158"/>
      <c r="AA2158"/>
      <c r="AB2158"/>
      <c r="AC2158" s="66"/>
    </row>
    <row r="2159" spans="2:29" s="35" customFormat="1">
      <c r="B2159" s="38"/>
      <c r="C2159" s="36"/>
      <c r="D2159" s="212"/>
      <c r="E2159" s="34"/>
      <c r="F2159" s="34"/>
      <c r="G2159" s="34"/>
      <c r="H2159" s="34"/>
      <c r="I2159" s="34"/>
      <c r="J2159" s="34"/>
      <c r="K2159" s="34"/>
      <c r="L2159" s="34"/>
      <c r="M2159" s="34"/>
      <c r="N2159" s="34"/>
      <c r="O2159" s="34"/>
      <c r="P2159" s="34"/>
      <c r="W2159" s="196"/>
      <c r="X2159" s="111"/>
      <c r="Y2159"/>
      <c r="Z2159"/>
      <c r="AA2159"/>
      <c r="AB2159"/>
      <c r="AC2159" s="66"/>
    </row>
    <row r="2160" spans="2:29" s="35" customFormat="1">
      <c r="B2160" s="38"/>
      <c r="C2160" s="36"/>
      <c r="D2160" s="212"/>
      <c r="E2160" s="34"/>
      <c r="F2160" s="34"/>
      <c r="G2160" s="34"/>
      <c r="H2160" s="34"/>
      <c r="I2160" s="34"/>
      <c r="J2160" s="34"/>
      <c r="K2160" s="34"/>
      <c r="L2160" s="34"/>
      <c r="M2160" s="34"/>
      <c r="N2160" s="34"/>
      <c r="O2160" s="34"/>
      <c r="P2160" s="34"/>
      <c r="W2160" s="196"/>
      <c r="X2160" s="111"/>
      <c r="Y2160"/>
      <c r="Z2160"/>
      <c r="AA2160"/>
      <c r="AB2160"/>
      <c r="AC2160" s="66"/>
    </row>
    <row r="2161" spans="2:29" s="35" customFormat="1">
      <c r="B2161" s="38"/>
      <c r="C2161" s="36"/>
      <c r="D2161" s="212"/>
      <c r="E2161" s="34"/>
      <c r="F2161" s="34"/>
      <c r="G2161" s="34"/>
      <c r="H2161" s="34"/>
      <c r="I2161" s="34"/>
      <c r="J2161" s="34"/>
      <c r="K2161" s="34"/>
      <c r="L2161" s="34"/>
      <c r="M2161" s="34"/>
      <c r="N2161" s="34"/>
      <c r="O2161" s="34"/>
      <c r="P2161" s="34"/>
      <c r="W2161" s="196"/>
      <c r="X2161" s="111"/>
      <c r="Y2161"/>
      <c r="Z2161"/>
      <c r="AA2161"/>
      <c r="AB2161"/>
      <c r="AC2161" s="66"/>
    </row>
    <row r="2162" spans="2:29" s="35" customFormat="1">
      <c r="B2162" s="38"/>
      <c r="C2162" s="36"/>
      <c r="D2162" s="212"/>
      <c r="E2162" s="34"/>
      <c r="F2162" s="34"/>
      <c r="G2162" s="34"/>
      <c r="H2162" s="34"/>
      <c r="I2162" s="34"/>
      <c r="J2162" s="34"/>
      <c r="K2162" s="34"/>
      <c r="L2162" s="34"/>
      <c r="M2162" s="34"/>
      <c r="N2162" s="34"/>
      <c r="O2162" s="34"/>
      <c r="P2162" s="34"/>
      <c r="W2162" s="196"/>
      <c r="X2162" s="111"/>
      <c r="Y2162"/>
      <c r="Z2162"/>
      <c r="AA2162"/>
      <c r="AB2162"/>
      <c r="AC2162" s="66"/>
    </row>
    <row r="2163" spans="2:29" s="35" customFormat="1">
      <c r="B2163" s="38"/>
      <c r="C2163" s="36"/>
      <c r="D2163" s="212"/>
      <c r="E2163" s="34"/>
      <c r="F2163" s="34"/>
      <c r="G2163" s="34"/>
      <c r="H2163" s="34"/>
      <c r="I2163" s="34"/>
      <c r="J2163" s="34"/>
      <c r="K2163" s="34"/>
      <c r="L2163" s="34"/>
      <c r="M2163" s="34"/>
      <c r="N2163" s="34"/>
      <c r="O2163" s="34"/>
      <c r="P2163" s="34"/>
      <c r="W2163" s="196"/>
      <c r="X2163" s="111"/>
      <c r="Y2163"/>
      <c r="Z2163"/>
      <c r="AA2163"/>
      <c r="AB2163"/>
      <c r="AC2163" s="66"/>
    </row>
    <row r="2164" spans="2:29" s="35" customFormat="1">
      <c r="B2164" s="38"/>
      <c r="C2164" s="36"/>
      <c r="D2164" s="212"/>
      <c r="E2164" s="34"/>
      <c r="F2164" s="34"/>
      <c r="G2164" s="34"/>
      <c r="H2164" s="34"/>
      <c r="I2164" s="34"/>
      <c r="J2164" s="34"/>
      <c r="K2164" s="34"/>
      <c r="L2164" s="34"/>
      <c r="M2164" s="34"/>
      <c r="N2164" s="34"/>
      <c r="O2164" s="34"/>
      <c r="P2164" s="34"/>
      <c r="W2164" s="196"/>
      <c r="X2164" s="111"/>
      <c r="Y2164"/>
      <c r="Z2164"/>
      <c r="AA2164"/>
      <c r="AB2164"/>
      <c r="AC2164" s="66"/>
    </row>
    <row r="2165" spans="2:29" s="35" customFormat="1">
      <c r="B2165" s="38"/>
      <c r="C2165" s="36"/>
      <c r="D2165" s="212"/>
      <c r="E2165" s="34"/>
      <c r="F2165" s="34"/>
      <c r="G2165" s="34"/>
      <c r="H2165" s="34"/>
      <c r="I2165" s="34"/>
      <c r="J2165" s="34"/>
      <c r="K2165" s="34"/>
      <c r="L2165" s="34"/>
      <c r="M2165" s="34"/>
      <c r="N2165" s="34"/>
      <c r="O2165" s="34"/>
      <c r="P2165" s="34"/>
      <c r="W2165" s="196"/>
      <c r="X2165" s="111"/>
      <c r="Y2165"/>
      <c r="Z2165"/>
      <c r="AA2165"/>
      <c r="AB2165"/>
      <c r="AC2165" s="66"/>
    </row>
    <row r="2166" spans="2:29" s="35" customFormat="1">
      <c r="B2166" s="38"/>
      <c r="C2166" s="36"/>
      <c r="D2166" s="212"/>
      <c r="E2166" s="34"/>
      <c r="F2166" s="34"/>
      <c r="G2166" s="34"/>
      <c r="H2166" s="34"/>
      <c r="I2166" s="34"/>
      <c r="J2166" s="34"/>
      <c r="K2166" s="34"/>
      <c r="L2166" s="34"/>
      <c r="M2166" s="34"/>
      <c r="N2166" s="34"/>
      <c r="O2166" s="34"/>
      <c r="P2166" s="34"/>
      <c r="W2166" s="196"/>
      <c r="X2166" s="111"/>
      <c r="Y2166"/>
      <c r="Z2166"/>
      <c r="AA2166"/>
      <c r="AB2166"/>
      <c r="AC2166" s="66"/>
    </row>
    <row r="2167" spans="2:29" s="35" customFormat="1">
      <c r="B2167" s="38"/>
      <c r="C2167" s="36"/>
      <c r="D2167" s="212"/>
      <c r="E2167" s="34"/>
      <c r="F2167" s="34"/>
      <c r="G2167" s="34"/>
      <c r="H2167" s="34"/>
      <c r="I2167" s="34"/>
      <c r="J2167" s="34"/>
      <c r="K2167" s="34"/>
      <c r="L2167" s="34"/>
      <c r="M2167" s="34"/>
      <c r="N2167" s="34"/>
      <c r="O2167" s="34"/>
      <c r="P2167" s="34"/>
      <c r="W2167" s="196"/>
      <c r="X2167" s="111"/>
      <c r="Y2167"/>
      <c r="Z2167"/>
      <c r="AA2167"/>
      <c r="AB2167"/>
      <c r="AC2167" s="66"/>
    </row>
    <row r="2168" spans="2:29" s="35" customFormat="1">
      <c r="B2168" s="38"/>
      <c r="C2168" s="36"/>
      <c r="D2168" s="212"/>
      <c r="E2168" s="34"/>
      <c r="F2168" s="34"/>
      <c r="G2168" s="34"/>
      <c r="H2168" s="34"/>
      <c r="I2168" s="34"/>
      <c r="J2168" s="34"/>
      <c r="K2168" s="34"/>
      <c r="L2168" s="34"/>
      <c r="M2168" s="34"/>
      <c r="N2168" s="34"/>
      <c r="O2168" s="34"/>
      <c r="P2168" s="34"/>
      <c r="W2168" s="196"/>
      <c r="X2168" s="111"/>
      <c r="Y2168"/>
      <c r="Z2168"/>
      <c r="AA2168"/>
      <c r="AB2168"/>
      <c r="AC2168" s="66"/>
    </row>
    <row r="2169" spans="2:29" s="35" customFormat="1">
      <c r="B2169" s="38"/>
      <c r="C2169" s="36"/>
      <c r="D2169" s="212"/>
      <c r="E2169" s="34"/>
      <c r="F2169" s="34"/>
      <c r="G2169" s="34"/>
      <c r="H2169" s="34"/>
      <c r="I2169" s="34"/>
      <c r="J2169" s="34"/>
      <c r="K2169" s="34"/>
      <c r="L2169" s="34"/>
      <c r="M2169" s="34"/>
      <c r="N2169" s="34"/>
      <c r="O2169" s="34"/>
      <c r="P2169" s="34"/>
      <c r="W2169" s="196"/>
      <c r="X2169" s="111"/>
      <c r="Y2169"/>
      <c r="Z2169"/>
      <c r="AA2169"/>
      <c r="AB2169"/>
      <c r="AC2169" s="66"/>
    </row>
    <row r="2170" spans="2:29" s="35" customFormat="1">
      <c r="B2170" s="38"/>
      <c r="C2170" s="36"/>
      <c r="D2170" s="212"/>
      <c r="E2170" s="34"/>
      <c r="F2170" s="34"/>
      <c r="G2170" s="34"/>
      <c r="H2170" s="34"/>
      <c r="I2170" s="34"/>
      <c r="J2170" s="34"/>
      <c r="K2170" s="34"/>
      <c r="L2170" s="34"/>
      <c r="M2170" s="34"/>
      <c r="N2170" s="34"/>
      <c r="O2170" s="34"/>
      <c r="P2170" s="34"/>
      <c r="W2170" s="196"/>
      <c r="X2170" s="111"/>
      <c r="Y2170"/>
      <c r="Z2170"/>
      <c r="AA2170"/>
      <c r="AB2170"/>
      <c r="AC2170" s="66"/>
    </row>
    <row r="2171" spans="2:29" s="35" customFormat="1">
      <c r="B2171" s="38"/>
      <c r="C2171" s="36"/>
      <c r="D2171" s="212"/>
      <c r="E2171" s="34"/>
      <c r="F2171" s="34"/>
      <c r="G2171" s="34"/>
      <c r="H2171" s="34"/>
      <c r="I2171" s="34"/>
      <c r="J2171" s="34"/>
      <c r="K2171" s="34"/>
      <c r="L2171" s="34"/>
      <c r="M2171" s="34"/>
      <c r="N2171" s="34"/>
      <c r="O2171" s="34"/>
      <c r="P2171" s="34"/>
      <c r="W2171" s="196"/>
      <c r="X2171" s="111"/>
      <c r="Y2171"/>
      <c r="Z2171"/>
      <c r="AA2171"/>
      <c r="AB2171"/>
      <c r="AC2171" s="66"/>
    </row>
    <row r="2172" spans="2:29" s="35" customFormat="1">
      <c r="B2172" s="38"/>
      <c r="C2172" s="36"/>
      <c r="D2172" s="212"/>
      <c r="E2172" s="34"/>
      <c r="F2172" s="34"/>
      <c r="G2172" s="34"/>
      <c r="H2172" s="34"/>
      <c r="I2172" s="34"/>
      <c r="J2172" s="34"/>
      <c r="K2172" s="34"/>
      <c r="L2172" s="34"/>
      <c r="M2172" s="34"/>
      <c r="N2172" s="34"/>
      <c r="O2172" s="34"/>
      <c r="P2172" s="34"/>
      <c r="W2172" s="196"/>
      <c r="X2172" s="111"/>
      <c r="Y2172"/>
      <c r="Z2172"/>
      <c r="AA2172"/>
      <c r="AB2172"/>
      <c r="AC2172" s="66"/>
    </row>
    <row r="2173" spans="2:29" s="35" customFormat="1">
      <c r="B2173" s="38"/>
      <c r="C2173" s="36"/>
      <c r="D2173" s="212"/>
      <c r="E2173" s="34"/>
      <c r="F2173" s="34"/>
      <c r="G2173" s="34"/>
      <c r="H2173" s="34"/>
      <c r="I2173" s="34"/>
      <c r="J2173" s="34"/>
      <c r="K2173" s="34"/>
      <c r="L2173" s="34"/>
      <c r="M2173" s="34"/>
      <c r="N2173" s="34"/>
      <c r="O2173" s="34"/>
      <c r="P2173" s="34"/>
      <c r="W2173" s="196"/>
      <c r="X2173" s="111"/>
      <c r="Y2173"/>
      <c r="Z2173"/>
      <c r="AA2173"/>
      <c r="AB2173"/>
      <c r="AC2173" s="66"/>
    </row>
    <row r="2174" spans="2:29" s="35" customFormat="1">
      <c r="B2174" s="38"/>
      <c r="C2174" s="36"/>
      <c r="D2174" s="212"/>
      <c r="E2174" s="34"/>
      <c r="F2174" s="34"/>
      <c r="G2174" s="34"/>
      <c r="H2174" s="34"/>
      <c r="I2174" s="34"/>
      <c r="J2174" s="34"/>
      <c r="K2174" s="34"/>
      <c r="L2174" s="34"/>
      <c r="M2174" s="34"/>
      <c r="N2174" s="34"/>
      <c r="O2174" s="34"/>
      <c r="P2174" s="34"/>
      <c r="W2174" s="196"/>
      <c r="X2174" s="111"/>
      <c r="Y2174"/>
      <c r="Z2174"/>
      <c r="AA2174"/>
      <c r="AB2174"/>
      <c r="AC2174" s="66"/>
    </row>
    <row r="2175" spans="2:29" s="35" customFormat="1">
      <c r="B2175" s="38"/>
      <c r="C2175" s="36"/>
      <c r="D2175" s="212"/>
      <c r="E2175" s="34"/>
      <c r="F2175" s="34"/>
      <c r="G2175" s="34"/>
      <c r="H2175" s="34"/>
      <c r="I2175" s="34"/>
      <c r="J2175" s="34"/>
      <c r="K2175" s="34"/>
      <c r="L2175" s="34"/>
      <c r="M2175" s="34"/>
      <c r="N2175" s="34"/>
      <c r="O2175" s="34"/>
      <c r="P2175" s="34"/>
      <c r="W2175" s="196"/>
      <c r="X2175" s="111"/>
      <c r="Y2175"/>
      <c r="Z2175"/>
      <c r="AA2175"/>
      <c r="AB2175"/>
      <c r="AC2175" s="66"/>
    </row>
    <row r="2176" spans="2:29" s="35" customFormat="1">
      <c r="B2176" s="38"/>
      <c r="C2176" s="36"/>
      <c r="D2176" s="212"/>
      <c r="E2176" s="34"/>
      <c r="F2176" s="34"/>
      <c r="G2176" s="34"/>
      <c r="H2176" s="34"/>
      <c r="I2176" s="34"/>
      <c r="J2176" s="34"/>
      <c r="K2176" s="34"/>
      <c r="L2176" s="34"/>
      <c r="M2176" s="34"/>
      <c r="N2176" s="34"/>
      <c r="O2176" s="34"/>
      <c r="P2176" s="34"/>
      <c r="W2176" s="196"/>
      <c r="X2176" s="111"/>
      <c r="Y2176"/>
      <c r="Z2176"/>
      <c r="AA2176"/>
      <c r="AB2176"/>
      <c r="AC2176" s="66"/>
    </row>
    <row r="2177" spans="2:29" s="35" customFormat="1">
      <c r="B2177" s="38"/>
      <c r="C2177" s="36"/>
      <c r="D2177" s="212"/>
      <c r="E2177" s="34"/>
      <c r="F2177" s="34"/>
      <c r="G2177" s="34"/>
      <c r="H2177" s="34"/>
      <c r="I2177" s="34"/>
      <c r="J2177" s="34"/>
      <c r="K2177" s="34"/>
      <c r="L2177" s="34"/>
      <c r="M2177" s="34"/>
      <c r="N2177" s="34"/>
      <c r="O2177" s="34"/>
      <c r="P2177" s="34"/>
      <c r="W2177" s="196"/>
      <c r="X2177" s="111"/>
      <c r="Y2177"/>
      <c r="Z2177"/>
      <c r="AA2177"/>
      <c r="AB2177"/>
      <c r="AC2177" s="66"/>
    </row>
    <row r="2178" spans="2:29" s="35" customFormat="1">
      <c r="B2178" s="38"/>
      <c r="C2178" s="36"/>
      <c r="D2178" s="212"/>
      <c r="E2178" s="34"/>
      <c r="F2178" s="34"/>
      <c r="G2178" s="34"/>
      <c r="H2178" s="34"/>
      <c r="I2178" s="34"/>
      <c r="J2178" s="34"/>
      <c r="K2178" s="34"/>
      <c r="L2178" s="34"/>
      <c r="M2178" s="34"/>
      <c r="N2178" s="34"/>
      <c r="O2178" s="34"/>
      <c r="P2178" s="34"/>
      <c r="W2178" s="196"/>
      <c r="X2178" s="111"/>
      <c r="Y2178"/>
      <c r="Z2178"/>
      <c r="AA2178"/>
      <c r="AB2178"/>
      <c r="AC2178" s="66"/>
    </row>
    <row r="2179" spans="2:29" s="35" customFormat="1">
      <c r="B2179" s="38"/>
      <c r="C2179" s="36"/>
      <c r="D2179" s="212"/>
      <c r="E2179" s="34"/>
      <c r="F2179" s="34"/>
      <c r="G2179" s="34"/>
      <c r="H2179" s="34"/>
      <c r="I2179" s="34"/>
      <c r="J2179" s="34"/>
      <c r="K2179" s="34"/>
      <c r="L2179" s="34"/>
      <c r="M2179" s="34"/>
      <c r="N2179" s="34"/>
      <c r="O2179" s="34"/>
      <c r="P2179" s="34"/>
      <c r="W2179" s="196"/>
      <c r="X2179" s="111"/>
      <c r="Y2179"/>
      <c r="Z2179"/>
      <c r="AA2179"/>
      <c r="AB2179"/>
      <c r="AC2179" s="66"/>
    </row>
    <row r="2180" spans="2:29" s="35" customFormat="1">
      <c r="B2180" s="38"/>
      <c r="C2180" s="36"/>
      <c r="D2180" s="212"/>
      <c r="E2180" s="34"/>
      <c r="F2180" s="34"/>
      <c r="G2180" s="34"/>
      <c r="H2180" s="34"/>
      <c r="I2180" s="34"/>
      <c r="J2180" s="34"/>
      <c r="K2180" s="34"/>
      <c r="L2180" s="34"/>
      <c r="M2180" s="34"/>
      <c r="N2180" s="34"/>
      <c r="O2180" s="34"/>
      <c r="P2180" s="34"/>
      <c r="W2180" s="196"/>
      <c r="X2180" s="111"/>
      <c r="Y2180"/>
      <c r="Z2180"/>
      <c r="AA2180"/>
      <c r="AB2180"/>
      <c r="AC2180" s="66"/>
    </row>
    <row r="2181" spans="2:29" s="35" customFormat="1">
      <c r="B2181" s="38"/>
      <c r="C2181" s="36"/>
      <c r="D2181" s="212"/>
      <c r="E2181" s="34"/>
      <c r="F2181" s="34"/>
      <c r="G2181" s="34"/>
      <c r="H2181" s="34"/>
      <c r="I2181" s="34"/>
      <c r="J2181" s="34"/>
      <c r="K2181" s="34"/>
      <c r="L2181" s="34"/>
      <c r="M2181" s="34"/>
      <c r="N2181" s="34"/>
      <c r="O2181" s="34"/>
      <c r="P2181" s="34"/>
      <c r="W2181" s="196"/>
      <c r="X2181" s="111"/>
      <c r="Y2181"/>
      <c r="Z2181"/>
      <c r="AA2181"/>
      <c r="AB2181"/>
      <c r="AC2181" s="66"/>
    </row>
    <row r="2182" spans="2:29" s="35" customFormat="1">
      <c r="B2182" s="38"/>
      <c r="C2182" s="36"/>
      <c r="D2182" s="212"/>
      <c r="E2182" s="34"/>
      <c r="F2182" s="34"/>
      <c r="G2182" s="34"/>
      <c r="H2182" s="34"/>
      <c r="I2182" s="34"/>
      <c r="J2182" s="34"/>
      <c r="K2182" s="34"/>
      <c r="L2182" s="34"/>
      <c r="M2182" s="34"/>
      <c r="N2182" s="34"/>
      <c r="O2182" s="34"/>
      <c r="P2182" s="34"/>
      <c r="W2182" s="196"/>
      <c r="X2182" s="111"/>
      <c r="Y2182"/>
      <c r="Z2182"/>
      <c r="AA2182"/>
      <c r="AB2182"/>
      <c r="AC2182" s="66"/>
    </row>
    <row r="2183" spans="2:29" s="35" customFormat="1">
      <c r="B2183" s="38"/>
      <c r="C2183" s="36"/>
      <c r="D2183" s="212"/>
      <c r="E2183" s="34"/>
      <c r="F2183" s="34"/>
      <c r="G2183" s="34"/>
      <c r="H2183" s="34"/>
      <c r="I2183" s="34"/>
      <c r="J2183" s="34"/>
      <c r="K2183" s="34"/>
      <c r="L2183" s="34"/>
      <c r="M2183" s="34"/>
      <c r="N2183" s="34"/>
      <c r="O2183" s="34"/>
      <c r="P2183" s="34"/>
      <c r="W2183" s="196"/>
      <c r="X2183" s="111"/>
      <c r="Y2183"/>
      <c r="Z2183"/>
      <c r="AA2183"/>
      <c r="AB2183"/>
      <c r="AC2183" s="66"/>
    </row>
    <row r="2184" spans="2:29" s="35" customFormat="1">
      <c r="B2184" s="38"/>
      <c r="C2184" s="36"/>
      <c r="D2184" s="212"/>
      <c r="E2184" s="34"/>
      <c r="F2184" s="34"/>
      <c r="G2184" s="34"/>
      <c r="H2184" s="34"/>
      <c r="I2184" s="34"/>
      <c r="J2184" s="34"/>
      <c r="K2184" s="34"/>
      <c r="L2184" s="34"/>
      <c r="M2184" s="34"/>
      <c r="N2184" s="34"/>
      <c r="O2184" s="34"/>
      <c r="P2184" s="34"/>
      <c r="W2184" s="196"/>
      <c r="X2184" s="111"/>
      <c r="Y2184"/>
      <c r="Z2184"/>
      <c r="AA2184"/>
      <c r="AB2184"/>
      <c r="AC2184" s="66"/>
    </row>
    <row r="2185" spans="2:29" s="35" customFormat="1">
      <c r="B2185" s="38"/>
      <c r="C2185" s="36"/>
      <c r="D2185" s="212"/>
      <c r="E2185" s="34"/>
      <c r="F2185" s="34"/>
      <c r="G2185" s="34"/>
      <c r="H2185" s="34"/>
      <c r="I2185" s="34"/>
      <c r="J2185" s="34"/>
      <c r="K2185" s="34"/>
      <c r="L2185" s="34"/>
      <c r="M2185" s="34"/>
      <c r="N2185" s="34"/>
      <c r="O2185" s="34"/>
      <c r="P2185" s="34"/>
      <c r="W2185" s="196"/>
      <c r="X2185" s="111"/>
      <c r="Y2185"/>
      <c r="Z2185"/>
      <c r="AA2185"/>
      <c r="AB2185"/>
      <c r="AC2185" s="66"/>
    </row>
    <row r="2186" spans="2:29" s="35" customFormat="1">
      <c r="B2186" s="38"/>
      <c r="C2186" s="36"/>
      <c r="D2186" s="212"/>
      <c r="E2186" s="34"/>
      <c r="F2186" s="34"/>
      <c r="G2186" s="34"/>
      <c r="H2186" s="34"/>
      <c r="I2186" s="34"/>
      <c r="J2186" s="34"/>
      <c r="K2186" s="34"/>
      <c r="L2186" s="34"/>
      <c r="M2186" s="34"/>
      <c r="N2186" s="34"/>
      <c r="O2186" s="34"/>
      <c r="P2186" s="34"/>
      <c r="W2186" s="196"/>
      <c r="X2186" s="111"/>
      <c r="Y2186"/>
      <c r="Z2186"/>
      <c r="AA2186"/>
      <c r="AB2186"/>
      <c r="AC2186" s="66"/>
    </row>
    <row r="2187" spans="2:29" s="35" customFormat="1">
      <c r="B2187" s="38"/>
      <c r="C2187" s="36"/>
      <c r="D2187" s="212"/>
      <c r="E2187" s="34"/>
      <c r="F2187" s="34"/>
      <c r="G2187" s="34"/>
      <c r="H2187" s="34"/>
      <c r="I2187" s="34"/>
      <c r="J2187" s="34"/>
      <c r="K2187" s="34"/>
      <c r="L2187" s="34"/>
      <c r="M2187" s="34"/>
      <c r="N2187" s="34"/>
      <c r="O2187" s="34"/>
      <c r="P2187" s="34"/>
      <c r="W2187" s="196"/>
      <c r="X2187" s="111"/>
      <c r="Y2187"/>
      <c r="Z2187"/>
      <c r="AA2187"/>
      <c r="AB2187"/>
      <c r="AC2187" s="66"/>
    </row>
    <row r="2188" spans="2:29" s="35" customFormat="1">
      <c r="B2188" s="38"/>
      <c r="C2188" s="36"/>
      <c r="D2188" s="212"/>
      <c r="E2188" s="34"/>
      <c r="F2188" s="34"/>
      <c r="G2188" s="34"/>
      <c r="H2188" s="34"/>
      <c r="I2188" s="34"/>
      <c r="J2188" s="34"/>
      <c r="K2188" s="34"/>
      <c r="L2188" s="34"/>
      <c r="M2188" s="34"/>
      <c r="N2188" s="34"/>
      <c r="O2188" s="34"/>
      <c r="P2188" s="34"/>
      <c r="W2188" s="196"/>
      <c r="X2188" s="111"/>
      <c r="Y2188"/>
      <c r="Z2188"/>
      <c r="AA2188"/>
      <c r="AB2188"/>
      <c r="AC2188" s="66"/>
    </row>
    <row r="2189" spans="2:29" s="35" customFormat="1">
      <c r="B2189" s="38"/>
      <c r="C2189" s="36"/>
      <c r="D2189" s="212"/>
      <c r="E2189" s="34"/>
      <c r="F2189" s="34"/>
      <c r="G2189" s="34"/>
      <c r="H2189" s="34"/>
      <c r="I2189" s="34"/>
      <c r="J2189" s="34"/>
      <c r="K2189" s="34"/>
      <c r="L2189" s="34"/>
      <c r="M2189" s="34"/>
      <c r="N2189" s="34"/>
      <c r="O2189" s="34"/>
      <c r="P2189" s="34"/>
      <c r="W2189" s="196"/>
      <c r="X2189" s="111"/>
      <c r="Y2189"/>
      <c r="Z2189"/>
      <c r="AA2189"/>
      <c r="AB2189"/>
      <c r="AC2189" s="66"/>
    </row>
    <row r="2190" spans="2:29" s="35" customFormat="1">
      <c r="B2190" s="38"/>
      <c r="C2190" s="36"/>
      <c r="D2190" s="212"/>
      <c r="E2190" s="34"/>
      <c r="F2190" s="34"/>
      <c r="G2190" s="34"/>
      <c r="H2190" s="34"/>
      <c r="I2190" s="34"/>
      <c r="J2190" s="34"/>
      <c r="K2190" s="34"/>
      <c r="L2190" s="34"/>
      <c r="M2190" s="34"/>
      <c r="N2190" s="34"/>
      <c r="O2190" s="34"/>
      <c r="P2190" s="34"/>
      <c r="W2190" s="196"/>
      <c r="X2190" s="111"/>
      <c r="Y2190"/>
      <c r="Z2190"/>
      <c r="AA2190"/>
      <c r="AB2190"/>
      <c r="AC2190" s="66"/>
    </row>
    <row r="2191" spans="2:29" s="35" customFormat="1">
      <c r="B2191" s="38"/>
      <c r="C2191" s="36"/>
      <c r="D2191" s="212"/>
      <c r="E2191" s="34"/>
      <c r="F2191" s="34"/>
      <c r="G2191" s="34"/>
      <c r="H2191" s="34"/>
      <c r="I2191" s="34"/>
      <c r="J2191" s="34"/>
      <c r="K2191" s="34"/>
      <c r="L2191" s="34"/>
      <c r="M2191" s="34"/>
      <c r="N2191" s="34"/>
      <c r="O2191" s="34"/>
      <c r="P2191" s="34"/>
      <c r="W2191" s="196"/>
      <c r="X2191" s="111"/>
      <c r="Y2191"/>
      <c r="Z2191"/>
      <c r="AA2191"/>
      <c r="AB2191"/>
      <c r="AC2191" s="66"/>
    </row>
    <row r="2192" spans="2:29" s="35" customFormat="1">
      <c r="B2192" s="38"/>
      <c r="C2192" s="36"/>
      <c r="D2192" s="212"/>
      <c r="E2192" s="34"/>
      <c r="F2192" s="34"/>
      <c r="G2192" s="34"/>
      <c r="H2192" s="34"/>
      <c r="I2192" s="34"/>
      <c r="J2192" s="34"/>
      <c r="K2192" s="34"/>
      <c r="L2192" s="34"/>
      <c r="M2192" s="34"/>
      <c r="N2192" s="34"/>
      <c r="O2192" s="34"/>
      <c r="P2192" s="34"/>
      <c r="W2192" s="196"/>
      <c r="X2192" s="111"/>
      <c r="Y2192"/>
      <c r="Z2192"/>
      <c r="AA2192"/>
      <c r="AB2192"/>
      <c r="AC2192" s="66"/>
    </row>
    <row r="2193" spans="2:29" s="35" customFormat="1">
      <c r="B2193" s="38"/>
      <c r="C2193" s="36"/>
      <c r="D2193" s="212"/>
      <c r="E2193" s="34"/>
      <c r="F2193" s="34"/>
      <c r="G2193" s="34"/>
      <c r="H2193" s="34"/>
      <c r="I2193" s="34"/>
      <c r="J2193" s="34"/>
      <c r="K2193" s="34"/>
      <c r="L2193" s="34"/>
      <c r="M2193" s="34"/>
      <c r="N2193" s="34"/>
      <c r="O2193" s="34"/>
      <c r="P2193" s="34"/>
      <c r="W2193" s="196"/>
      <c r="X2193" s="111"/>
      <c r="Y2193"/>
      <c r="Z2193"/>
      <c r="AA2193"/>
      <c r="AB2193"/>
      <c r="AC2193" s="66"/>
    </row>
    <row r="2194" spans="2:29" s="35" customFormat="1">
      <c r="B2194" s="38"/>
      <c r="C2194" s="36"/>
      <c r="D2194" s="212"/>
      <c r="E2194" s="34"/>
      <c r="F2194" s="34"/>
      <c r="G2194" s="34"/>
      <c r="H2194" s="34"/>
      <c r="I2194" s="34"/>
      <c r="J2194" s="34"/>
      <c r="K2194" s="34"/>
      <c r="L2194" s="34"/>
      <c r="M2194" s="34"/>
      <c r="N2194" s="34"/>
      <c r="O2194" s="34"/>
      <c r="P2194" s="34"/>
      <c r="W2194" s="196"/>
      <c r="X2194" s="111"/>
      <c r="Y2194"/>
      <c r="Z2194"/>
      <c r="AA2194"/>
      <c r="AB2194"/>
      <c r="AC2194" s="66"/>
    </row>
    <row r="2195" spans="2:29" s="35" customFormat="1">
      <c r="B2195" s="38"/>
      <c r="C2195" s="36"/>
      <c r="D2195" s="212"/>
      <c r="E2195" s="34"/>
      <c r="F2195" s="34"/>
      <c r="G2195" s="34"/>
      <c r="H2195" s="34"/>
      <c r="I2195" s="34"/>
      <c r="J2195" s="34"/>
      <c r="K2195" s="34"/>
      <c r="L2195" s="34"/>
      <c r="M2195" s="34"/>
      <c r="N2195" s="34"/>
      <c r="O2195" s="34"/>
      <c r="P2195" s="34"/>
      <c r="W2195" s="196"/>
      <c r="X2195" s="111"/>
      <c r="Y2195"/>
      <c r="Z2195"/>
      <c r="AA2195"/>
      <c r="AB2195"/>
      <c r="AC2195" s="66"/>
    </row>
    <row r="2196" spans="2:29" s="35" customFormat="1">
      <c r="B2196" s="38"/>
      <c r="C2196" s="36"/>
      <c r="D2196" s="212"/>
      <c r="E2196" s="34"/>
      <c r="F2196" s="34"/>
      <c r="G2196" s="34"/>
      <c r="H2196" s="34"/>
      <c r="I2196" s="34"/>
      <c r="J2196" s="34"/>
      <c r="K2196" s="34"/>
      <c r="L2196" s="34"/>
      <c r="M2196" s="34"/>
      <c r="N2196" s="34"/>
      <c r="O2196" s="34"/>
      <c r="P2196" s="34"/>
      <c r="W2196" s="196"/>
      <c r="X2196" s="111"/>
      <c r="Y2196"/>
      <c r="Z2196"/>
      <c r="AA2196"/>
      <c r="AB2196"/>
      <c r="AC2196" s="66"/>
    </row>
    <row r="2197" spans="2:29" s="35" customFormat="1">
      <c r="B2197" s="38"/>
      <c r="C2197" s="36"/>
      <c r="D2197" s="212"/>
      <c r="E2197" s="34"/>
      <c r="F2197" s="34"/>
      <c r="G2197" s="34"/>
      <c r="H2197" s="34"/>
      <c r="I2197" s="34"/>
      <c r="J2197" s="34"/>
      <c r="K2197" s="34"/>
      <c r="L2197" s="34"/>
      <c r="M2197" s="34"/>
      <c r="N2197" s="34"/>
      <c r="O2197" s="34"/>
      <c r="P2197" s="34"/>
      <c r="W2197" s="196"/>
      <c r="X2197" s="111"/>
      <c r="Y2197"/>
      <c r="Z2197"/>
      <c r="AA2197"/>
      <c r="AB2197"/>
      <c r="AC2197" s="66"/>
    </row>
    <row r="2198" spans="2:29" s="35" customFormat="1">
      <c r="B2198" s="38"/>
      <c r="C2198" s="36"/>
      <c r="D2198" s="212"/>
      <c r="E2198" s="34"/>
      <c r="F2198" s="34"/>
      <c r="G2198" s="34"/>
      <c r="H2198" s="34"/>
      <c r="I2198" s="34"/>
      <c r="J2198" s="34"/>
      <c r="K2198" s="34"/>
      <c r="L2198" s="34"/>
      <c r="M2198" s="34"/>
      <c r="N2198" s="34"/>
      <c r="O2198" s="34"/>
      <c r="P2198" s="34"/>
      <c r="W2198" s="196"/>
      <c r="X2198" s="111"/>
      <c r="Y2198"/>
      <c r="Z2198"/>
      <c r="AA2198"/>
      <c r="AB2198"/>
      <c r="AC2198" s="66"/>
    </row>
    <row r="2199" spans="2:29" s="35" customFormat="1">
      <c r="B2199" s="38"/>
      <c r="C2199" s="36"/>
      <c r="D2199" s="212"/>
      <c r="E2199" s="34"/>
      <c r="F2199" s="34"/>
      <c r="G2199" s="34"/>
      <c r="H2199" s="34"/>
      <c r="I2199" s="34"/>
      <c r="J2199" s="34"/>
      <c r="K2199" s="34"/>
      <c r="L2199" s="34"/>
      <c r="M2199" s="34"/>
      <c r="N2199" s="34"/>
      <c r="O2199" s="34"/>
      <c r="P2199" s="34"/>
      <c r="W2199" s="196"/>
      <c r="X2199" s="111"/>
      <c r="Y2199"/>
      <c r="Z2199"/>
      <c r="AA2199"/>
      <c r="AB2199"/>
      <c r="AC2199" s="66"/>
    </row>
    <row r="2200" spans="2:29" s="35" customFormat="1">
      <c r="B2200" s="38"/>
      <c r="C2200" s="36"/>
      <c r="D2200" s="212"/>
      <c r="E2200" s="34"/>
      <c r="F2200" s="34"/>
      <c r="G2200" s="34"/>
      <c r="H2200" s="34"/>
      <c r="I2200" s="34"/>
      <c r="J2200" s="34"/>
      <c r="K2200" s="34"/>
      <c r="L2200" s="34"/>
      <c r="M2200" s="34"/>
      <c r="N2200" s="34"/>
      <c r="O2200" s="34"/>
      <c r="P2200" s="34"/>
      <c r="W2200" s="196"/>
      <c r="X2200" s="111"/>
      <c r="Y2200"/>
      <c r="Z2200"/>
      <c r="AA2200"/>
      <c r="AB2200"/>
      <c r="AC2200" s="66"/>
    </row>
    <row r="2201" spans="2:29" s="35" customFormat="1">
      <c r="B2201" s="38"/>
      <c r="C2201" s="36"/>
      <c r="D2201" s="212"/>
      <c r="E2201" s="34"/>
      <c r="F2201" s="34"/>
      <c r="G2201" s="34"/>
      <c r="H2201" s="34"/>
      <c r="I2201" s="34"/>
      <c r="J2201" s="34"/>
      <c r="K2201" s="34"/>
      <c r="L2201" s="34"/>
      <c r="M2201" s="34"/>
      <c r="N2201" s="34"/>
      <c r="O2201" s="34"/>
      <c r="P2201" s="34"/>
      <c r="W2201" s="196"/>
      <c r="X2201" s="111"/>
      <c r="Y2201"/>
      <c r="Z2201"/>
      <c r="AA2201"/>
      <c r="AB2201"/>
      <c r="AC2201" s="66"/>
    </row>
    <row r="2202" spans="2:29" s="35" customFormat="1">
      <c r="B2202" s="38"/>
      <c r="C2202" s="36"/>
      <c r="D2202" s="212"/>
      <c r="E2202" s="34"/>
      <c r="F2202" s="34"/>
      <c r="G2202" s="34"/>
      <c r="H2202" s="34"/>
      <c r="I2202" s="34"/>
      <c r="J2202" s="34"/>
      <c r="K2202" s="34"/>
      <c r="L2202" s="34"/>
      <c r="M2202" s="34"/>
      <c r="N2202" s="34"/>
      <c r="O2202" s="34"/>
      <c r="P2202" s="34"/>
      <c r="W2202" s="196"/>
      <c r="X2202" s="111"/>
      <c r="Y2202"/>
      <c r="Z2202"/>
      <c r="AA2202"/>
      <c r="AB2202"/>
      <c r="AC2202" s="66"/>
    </row>
    <row r="2203" spans="2:29" s="35" customFormat="1">
      <c r="B2203" s="38"/>
      <c r="C2203" s="36"/>
      <c r="D2203" s="212"/>
      <c r="E2203" s="34"/>
      <c r="F2203" s="34"/>
      <c r="G2203" s="34"/>
      <c r="H2203" s="34"/>
      <c r="I2203" s="34"/>
      <c r="J2203" s="34"/>
      <c r="K2203" s="34"/>
      <c r="L2203" s="34"/>
      <c r="M2203" s="34"/>
      <c r="N2203" s="34"/>
      <c r="O2203" s="34"/>
      <c r="P2203" s="34"/>
      <c r="W2203" s="196"/>
      <c r="X2203" s="111"/>
      <c r="Y2203"/>
      <c r="Z2203"/>
      <c r="AA2203"/>
      <c r="AB2203"/>
      <c r="AC2203" s="66"/>
    </row>
    <row r="2204" spans="2:29" s="35" customFormat="1">
      <c r="B2204" s="38"/>
      <c r="C2204" s="36"/>
      <c r="D2204" s="212"/>
      <c r="E2204" s="34"/>
      <c r="F2204" s="34"/>
      <c r="G2204" s="34"/>
      <c r="H2204" s="34"/>
      <c r="I2204" s="34"/>
      <c r="J2204" s="34"/>
      <c r="K2204" s="34"/>
      <c r="L2204" s="34"/>
      <c r="M2204" s="34"/>
      <c r="N2204" s="34"/>
      <c r="O2204" s="34"/>
      <c r="P2204" s="34"/>
      <c r="W2204" s="196"/>
      <c r="X2204" s="111"/>
      <c r="Y2204"/>
      <c r="Z2204"/>
      <c r="AA2204"/>
      <c r="AB2204"/>
      <c r="AC2204" s="66"/>
    </row>
    <row r="2205" spans="2:29" s="35" customFormat="1">
      <c r="B2205" s="38"/>
      <c r="C2205" s="36"/>
      <c r="D2205" s="212"/>
      <c r="E2205" s="34"/>
      <c r="F2205" s="34"/>
      <c r="G2205" s="34"/>
      <c r="H2205" s="34"/>
      <c r="I2205" s="34"/>
      <c r="J2205" s="34"/>
      <c r="K2205" s="34"/>
      <c r="L2205" s="34"/>
      <c r="M2205" s="34"/>
      <c r="N2205" s="34"/>
      <c r="O2205" s="34"/>
      <c r="P2205" s="34"/>
      <c r="W2205" s="196"/>
      <c r="X2205" s="111"/>
      <c r="Y2205"/>
      <c r="Z2205"/>
      <c r="AA2205"/>
      <c r="AB2205"/>
      <c r="AC2205" s="66"/>
    </row>
    <row r="2206" spans="2:29" s="35" customFormat="1">
      <c r="B2206" s="38"/>
      <c r="C2206" s="36"/>
      <c r="D2206" s="212"/>
      <c r="E2206" s="34"/>
      <c r="F2206" s="34"/>
      <c r="G2206" s="34"/>
      <c r="H2206" s="34"/>
      <c r="I2206" s="34"/>
      <c r="J2206" s="34"/>
      <c r="K2206" s="34"/>
      <c r="L2206" s="34"/>
      <c r="M2206" s="34"/>
      <c r="N2206" s="34"/>
      <c r="O2206" s="34"/>
      <c r="P2206" s="34"/>
      <c r="W2206" s="196"/>
      <c r="X2206" s="111"/>
      <c r="Y2206"/>
      <c r="Z2206"/>
      <c r="AA2206"/>
      <c r="AB2206"/>
      <c r="AC2206" s="66"/>
    </row>
    <row r="2207" spans="2:29" s="35" customFormat="1">
      <c r="B2207" s="38"/>
      <c r="C2207" s="36"/>
      <c r="D2207" s="212"/>
      <c r="E2207" s="34"/>
      <c r="F2207" s="34"/>
      <c r="G2207" s="34"/>
      <c r="H2207" s="34"/>
      <c r="I2207" s="34"/>
      <c r="J2207" s="34"/>
      <c r="K2207" s="34"/>
      <c r="L2207" s="34"/>
      <c r="M2207" s="34"/>
      <c r="N2207" s="34"/>
      <c r="O2207" s="34"/>
      <c r="P2207" s="34"/>
      <c r="W2207" s="196"/>
      <c r="X2207" s="111"/>
      <c r="Y2207"/>
      <c r="Z2207"/>
      <c r="AA2207"/>
      <c r="AB2207"/>
      <c r="AC2207" s="66"/>
    </row>
    <row r="2208" spans="2:29" s="35" customFormat="1">
      <c r="B2208" s="38"/>
      <c r="C2208" s="36"/>
      <c r="D2208" s="212"/>
      <c r="E2208" s="34"/>
      <c r="F2208" s="34"/>
      <c r="G2208" s="34"/>
      <c r="H2208" s="34"/>
      <c r="I2208" s="34"/>
      <c r="J2208" s="34"/>
      <c r="K2208" s="34"/>
      <c r="L2208" s="34"/>
      <c r="M2208" s="34"/>
      <c r="N2208" s="34"/>
      <c r="O2208" s="34"/>
      <c r="P2208" s="34"/>
      <c r="W2208" s="196"/>
      <c r="X2208" s="111"/>
      <c r="Y2208"/>
      <c r="Z2208"/>
      <c r="AA2208"/>
      <c r="AB2208"/>
      <c r="AC2208" s="66"/>
    </row>
    <row r="2209" spans="2:29" s="35" customFormat="1">
      <c r="B2209" s="38"/>
      <c r="C2209" s="36"/>
      <c r="D2209" s="212"/>
      <c r="E2209" s="34"/>
      <c r="F2209" s="34"/>
      <c r="G2209" s="34"/>
      <c r="H2209" s="34"/>
      <c r="I2209" s="34"/>
      <c r="J2209" s="34"/>
      <c r="K2209" s="34"/>
      <c r="L2209" s="34"/>
      <c r="M2209" s="34"/>
      <c r="N2209" s="34"/>
      <c r="O2209" s="34"/>
      <c r="P2209" s="34"/>
      <c r="W2209" s="196"/>
      <c r="X2209" s="111"/>
      <c r="Y2209"/>
      <c r="Z2209"/>
      <c r="AA2209"/>
      <c r="AB2209"/>
      <c r="AC2209" s="66"/>
    </row>
    <row r="2210" spans="2:29" s="35" customFormat="1">
      <c r="B2210" s="38"/>
      <c r="C2210" s="36"/>
      <c r="D2210" s="212"/>
      <c r="E2210" s="34"/>
      <c r="F2210" s="34"/>
      <c r="G2210" s="34"/>
      <c r="H2210" s="34"/>
      <c r="I2210" s="34"/>
      <c r="J2210" s="34"/>
      <c r="K2210" s="34"/>
      <c r="L2210" s="34"/>
      <c r="M2210" s="34"/>
      <c r="N2210" s="34"/>
      <c r="O2210" s="34"/>
      <c r="P2210" s="34"/>
      <c r="W2210" s="196"/>
      <c r="X2210" s="111"/>
      <c r="Y2210"/>
      <c r="Z2210"/>
      <c r="AA2210"/>
      <c r="AB2210"/>
      <c r="AC2210" s="66"/>
    </row>
    <row r="2211" spans="2:29" s="35" customFormat="1">
      <c r="B2211" s="38"/>
      <c r="C2211" s="36"/>
      <c r="D2211" s="212"/>
      <c r="E2211" s="34"/>
      <c r="F2211" s="34"/>
      <c r="G2211" s="34"/>
      <c r="H2211" s="34"/>
      <c r="I2211" s="34"/>
      <c r="J2211" s="34"/>
      <c r="K2211" s="34"/>
      <c r="L2211" s="34"/>
      <c r="M2211" s="34"/>
      <c r="N2211" s="34"/>
      <c r="O2211" s="34"/>
      <c r="P2211" s="34"/>
      <c r="W2211" s="196"/>
      <c r="X2211" s="111"/>
      <c r="Y2211"/>
      <c r="Z2211"/>
      <c r="AA2211"/>
      <c r="AB2211"/>
      <c r="AC2211" s="66"/>
    </row>
    <row r="2212" spans="2:29" s="35" customFormat="1">
      <c r="B2212" s="38"/>
      <c r="C2212" s="36"/>
      <c r="D2212" s="212"/>
      <c r="E2212" s="34"/>
      <c r="F2212" s="34"/>
      <c r="G2212" s="34"/>
      <c r="H2212" s="34"/>
      <c r="I2212" s="34"/>
      <c r="J2212" s="34"/>
      <c r="K2212" s="34"/>
      <c r="L2212" s="34"/>
      <c r="M2212" s="34"/>
      <c r="N2212" s="34"/>
      <c r="O2212" s="34"/>
      <c r="P2212" s="34"/>
      <c r="W2212" s="196"/>
      <c r="X2212" s="111"/>
      <c r="Y2212"/>
      <c r="Z2212"/>
      <c r="AA2212"/>
      <c r="AB2212"/>
      <c r="AC2212" s="66"/>
    </row>
    <row r="2213" spans="2:29" s="35" customFormat="1">
      <c r="B2213" s="38"/>
      <c r="C2213" s="36"/>
      <c r="D2213" s="212"/>
      <c r="E2213" s="34"/>
      <c r="F2213" s="34"/>
      <c r="G2213" s="34"/>
      <c r="H2213" s="34"/>
      <c r="I2213" s="34"/>
      <c r="J2213" s="34"/>
      <c r="K2213" s="34"/>
      <c r="L2213" s="34"/>
      <c r="M2213" s="34"/>
      <c r="N2213" s="34"/>
      <c r="O2213" s="34"/>
      <c r="P2213" s="34"/>
      <c r="W2213" s="196"/>
      <c r="X2213" s="111"/>
      <c r="Y2213"/>
      <c r="Z2213"/>
      <c r="AA2213"/>
      <c r="AB2213"/>
      <c r="AC2213" s="66"/>
    </row>
    <row r="2214" spans="2:29" s="35" customFormat="1">
      <c r="B2214" s="38"/>
      <c r="C2214" s="36"/>
      <c r="D2214" s="212"/>
      <c r="E2214" s="34"/>
      <c r="F2214" s="34"/>
      <c r="G2214" s="34"/>
      <c r="H2214" s="34"/>
      <c r="I2214" s="34"/>
      <c r="J2214" s="34"/>
      <c r="K2214" s="34"/>
      <c r="L2214" s="34"/>
      <c r="M2214" s="34"/>
      <c r="N2214" s="34"/>
      <c r="O2214" s="34"/>
      <c r="P2214" s="34"/>
      <c r="W2214" s="196"/>
      <c r="X2214" s="111"/>
      <c r="Y2214"/>
      <c r="Z2214"/>
      <c r="AA2214"/>
      <c r="AB2214"/>
      <c r="AC2214" s="66"/>
    </row>
    <row r="2215" spans="2:29" s="35" customFormat="1">
      <c r="B2215" s="38"/>
      <c r="C2215" s="36"/>
      <c r="D2215" s="212"/>
      <c r="E2215" s="34"/>
      <c r="F2215" s="34"/>
      <c r="G2215" s="34"/>
      <c r="H2215" s="34"/>
      <c r="I2215" s="34"/>
      <c r="J2215" s="34"/>
      <c r="K2215" s="34"/>
      <c r="L2215" s="34"/>
      <c r="M2215" s="34"/>
      <c r="N2215" s="34"/>
      <c r="O2215" s="34"/>
      <c r="P2215" s="34"/>
      <c r="W2215" s="196"/>
      <c r="X2215" s="111"/>
      <c r="Y2215"/>
      <c r="Z2215"/>
      <c r="AA2215"/>
      <c r="AB2215"/>
      <c r="AC2215" s="66"/>
    </row>
    <row r="2216" spans="2:29" s="35" customFormat="1">
      <c r="B2216" s="38"/>
      <c r="C2216" s="36"/>
      <c r="D2216" s="212"/>
      <c r="E2216" s="34"/>
      <c r="F2216" s="34"/>
      <c r="G2216" s="34"/>
      <c r="H2216" s="34"/>
      <c r="I2216" s="34"/>
      <c r="J2216" s="34"/>
      <c r="K2216" s="34"/>
      <c r="L2216" s="34"/>
      <c r="M2216" s="34"/>
      <c r="N2216" s="34"/>
      <c r="O2216" s="34"/>
      <c r="P2216" s="34"/>
      <c r="W2216" s="196"/>
      <c r="X2216" s="111"/>
      <c r="Y2216"/>
      <c r="Z2216"/>
      <c r="AA2216"/>
      <c r="AB2216"/>
      <c r="AC2216" s="66"/>
    </row>
    <row r="2217" spans="2:29" s="35" customFormat="1">
      <c r="B2217" s="38"/>
      <c r="C2217" s="36"/>
      <c r="D2217" s="212"/>
      <c r="E2217" s="34"/>
      <c r="F2217" s="34"/>
      <c r="G2217" s="34"/>
      <c r="H2217" s="34"/>
      <c r="I2217" s="34"/>
      <c r="J2217" s="34"/>
      <c r="K2217" s="34"/>
      <c r="L2217" s="34"/>
      <c r="M2217" s="34"/>
      <c r="N2217" s="34"/>
      <c r="O2217" s="34"/>
      <c r="P2217" s="34"/>
      <c r="W2217" s="196"/>
      <c r="X2217" s="111"/>
      <c r="Y2217"/>
      <c r="Z2217"/>
      <c r="AA2217"/>
      <c r="AB2217"/>
      <c r="AC2217" s="66"/>
    </row>
    <row r="2218" spans="2:29" s="35" customFormat="1">
      <c r="B2218" s="38"/>
      <c r="C2218" s="36"/>
      <c r="D2218" s="212"/>
      <c r="E2218" s="34"/>
      <c r="F2218" s="34"/>
      <c r="G2218" s="34"/>
      <c r="H2218" s="34"/>
      <c r="I2218" s="34"/>
      <c r="J2218" s="34"/>
      <c r="K2218" s="34"/>
      <c r="L2218" s="34"/>
      <c r="M2218" s="34"/>
      <c r="N2218" s="34"/>
      <c r="O2218" s="34"/>
      <c r="P2218" s="34"/>
      <c r="W2218" s="196"/>
      <c r="X2218" s="111"/>
      <c r="Y2218"/>
      <c r="Z2218"/>
      <c r="AA2218"/>
      <c r="AB2218"/>
      <c r="AC2218" s="66"/>
    </row>
    <row r="2219" spans="2:29" s="35" customFormat="1">
      <c r="B2219" s="38"/>
      <c r="C2219" s="36"/>
      <c r="D2219" s="212"/>
      <c r="E2219" s="34"/>
      <c r="F2219" s="34"/>
      <c r="G2219" s="34"/>
      <c r="H2219" s="34"/>
      <c r="I2219" s="34"/>
      <c r="J2219" s="34"/>
      <c r="K2219" s="34"/>
      <c r="L2219" s="34"/>
      <c r="M2219" s="34"/>
      <c r="N2219" s="34"/>
      <c r="O2219" s="34"/>
      <c r="P2219" s="34"/>
      <c r="W2219" s="196"/>
      <c r="X2219" s="111"/>
      <c r="Y2219"/>
      <c r="Z2219"/>
      <c r="AA2219"/>
      <c r="AB2219"/>
      <c r="AC2219" s="66"/>
    </row>
    <row r="2220" spans="2:29" s="35" customFormat="1">
      <c r="B2220" s="38"/>
      <c r="C2220" s="36"/>
      <c r="D2220" s="212"/>
      <c r="E2220" s="34"/>
      <c r="F2220" s="34"/>
      <c r="G2220" s="34"/>
      <c r="H2220" s="34"/>
      <c r="I2220" s="34"/>
      <c r="J2220" s="34"/>
      <c r="K2220" s="34"/>
      <c r="L2220" s="34"/>
      <c r="M2220" s="34"/>
      <c r="N2220" s="34"/>
      <c r="O2220" s="34"/>
      <c r="P2220" s="34"/>
      <c r="W2220" s="196"/>
      <c r="X2220" s="111"/>
      <c r="Y2220"/>
      <c r="Z2220"/>
      <c r="AA2220"/>
      <c r="AB2220"/>
      <c r="AC2220" s="66"/>
    </row>
    <row r="2221" spans="2:29" s="35" customFormat="1">
      <c r="B2221" s="38"/>
      <c r="C2221" s="36"/>
      <c r="D2221" s="212"/>
      <c r="E2221" s="34"/>
      <c r="F2221" s="34"/>
      <c r="G2221" s="34"/>
      <c r="H2221" s="34"/>
      <c r="I2221" s="34"/>
      <c r="J2221" s="34"/>
      <c r="K2221" s="34"/>
      <c r="L2221" s="34"/>
      <c r="M2221" s="34"/>
      <c r="N2221" s="34"/>
      <c r="O2221" s="34"/>
      <c r="P2221" s="34"/>
      <c r="W2221" s="196"/>
      <c r="X2221" s="111"/>
      <c r="Y2221"/>
      <c r="Z2221"/>
      <c r="AA2221"/>
      <c r="AB2221"/>
      <c r="AC2221" s="66"/>
    </row>
    <row r="2222" spans="2:29" s="35" customFormat="1">
      <c r="B2222" s="38"/>
      <c r="C2222" s="36"/>
      <c r="D2222" s="212"/>
      <c r="E2222" s="34"/>
      <c r="F2222" s="34"/>
      <c r="G2222" s="34"/>
      <c r="H2222" s="34"/>
      <c r="I2222" s="34"/>
      <c r="J2222" s="34"/>
      <c r="K2222" s="34"/>
      <c r="L2222" s="34"/>
      <c r="M2222" s="34"/>
      <c r="N2222" s="34"/>
      <c r="O2222" s="34"/>
      <c r="P2222" s="34"/>
      <c r="W2222" s="196"/>
      <c r="X2222" s="111"/>
      <c r="Y2222"/>
      <c r="Z2222"/>
      <c r="AA2222"/>
      <c r="AB2222"/>
      <c r="AC2222" s="66"/>
    </row>
    <row r="2223" spans="2:29" s="35" customFormat="1">
      <c r="B2223" s="38"/>
      <c r="C2223" s="36"/>
      <c r="D2223" s="212"/>
      <c r="E2223" s="34"/>
      <c r="F2223" s="34"/>
      <c r="G2223" s="34"/>
      <c r="H2223" s="34"/>
      <c r="I2223" s="34"/>
      <c r="J2223" s="34"/>
      <c r="K2223" s="34"/>
      <c r="L2223" s="34"/>
      <c r="M2223" s="34"/>
      <c r="N2223" s="34"/>
      <c r="O2223" s="34"/>
      <c r="P2223" s="34"/>
      <c r="W2223" s="196"/>
      <c r="X2223" s="111"/>
      <c r="Y2223"/>
      <c r="Z2223"/>
      <c r="AA2223"/>
      <c r="AB2223"/>
      <c r="AC2223" s="66"/>
    </row>
    <row r="2224" spans="2:29" s="35" customFormat="1">
      <c r="B2224" s="38"/>
      <c r="C2224" s="36"/>
      <c r="D2224" s="212"/>
      <c r="E2224" s="34"/>
      <c r="F2224" s="34"/>
      <c r="G2224" s="34"/>
      <c r="H2224" s="34"/>
      <c r="I2224" s="34"/>
      <c r="J2224" s="34"/>
      <c r="K2224" s="34"/>
      <c r="L2224" s="34"/>
      <c r="M2224" s="34"/>
      <c r="N2224" s="34"/>
      <c r="O2224" s="34"/>
      <c r="P2224" s="34"/>
      <c r="W2224" s="196"/>
      <c r="X2224" s="111"/>
      <c r="Y2224"/>
      <c r="Z2224"/>
      <c r="AA2224"/>
      <c r="AB2224"/>
      <c r="AC2224" s="66"/>
    </row>
    <row r="2225" spans="2:29" s="35" customFormat="1">
      <c r="B2225" s="38"/>
      <c r="C2225" s="36"/>
      <c r="D2225" s="212"/>
      <c r="E2225" s="34"/>
      <c r="F2225" s="34"/>
      <c r="G2225" s="34"/>
      <c r="H2225" s="34"/>
      <c r="I2225" s="34"/>
      <c r="J2225" s="34"/>
      <c r="K2225" s="34"/>
      <c r="L2225" s="34"/>
      <c r="M2225" s="34"/>
      <c r="N2225" s="34"/>
      <c r="O2225" s="34"/>
      <c r="P2225" s="34"/>
      <c r="W2225" s="196"/>
      <c r="X2225" s="111"/>
      <c r="Y2225"/>
      <c r="Z2225"/>
      <c r="AA2225"/>
      <c r="AB2225"/>
      <c r="AC2225" s="66"/>
    </row>
    <row r="2226" spans="2:29" s="35" customFormat="1">
      <c r="B2226" s="38"/>
      <c r="C2226" s="36"/>
      <c r="D2226" s="212"/>
      <c r="E2226" s="34"/>
      <c r="F2226" s="34"/>
      <c r="G2226" s="34"/>
      <c r="H2226" s="34"/>
      <c r="I2226" s="34"/>
      <c r="J2226" s="34"/>
      <c r="K2226" s="34"/>
      <c r="L2226" s="34"/>
      <c r="M2226" s="34"/>
      <c r="N2226" s="34"/>
      <c r="O2226" s="34"/>
      <c r="P2226" s="34"/>
      <c r="W2226" s="196"/>
      <c r="X2226" s="111"/>
      <c r="Y2226"/>
      <c r="Z2226"/>
      <c r="AA2226"/>
      <c r="AB2226"/>
      <c r="AC2226" s="66"/>
    </row>
    <row r="2227" spans="2:29" s="35" customFormat="1">
      <c r="B2227" s="38"/>
      <c r="C2227" s="36"/>
      <c r="D2227" s="212"/>
      <c r="E2227" s="34"/>
      <c r="F2227" s="34"/>
      <c r="G2227" s="34"/>
      <c r="H2227" s="34"/>
      <c r="I2227" s="34"/>
      <c r="J2227" s="34"/>
      <c r="K2227" s="34"/>
      <c r="L2227" s="34"/>
      <c r="M2227" s="34"/>
      <c r="N2227" s="34"/>
      <c r="O2227" s="34"/>
      <c r="P2227" s="34"/>
      <c r="W2227" s="196"/>
      <c r="X2227" s="111"/>
      <c r="Y2227"/>
      <c r="Z2227"/>
      <c r="AA2227"/>
      <c r="AB2227"/>
      <c r="AC2227" s="66"/>
    </row>
    <row r="2228" spans="2:29" s="35" customFormat="1">
      <c r="B2228" s="38"/>
      <c r="C2228" s="36"/>
      <c r="D2228" s="212"/>
      <c r="E2228" s="34"/>
      <c r="F2228" s="34"/>
      <c r="G2228" s="34"/>
      <c r="H2228" s="34"/>
      <c r="I2228" s="34"/>
      <c r="J2228" s="34"/>
      <c r="K2228" s="34"/>
      <c r="L2228" s="34"/>
      <c r="M2228" s="34"/>
      <c r="N2228" s="34"/>
      <c r="O2228" s="34"/>
      <c r="P2228" s="34"/>
      <c r="W2228" s="196"/>
      <c r="X2228" s="111"/>
      <c r="Y2228"/>
      <c r="Z2228"/>
      <c r="AA2228"/>
      <c r="AB2228"/>
      <c r="AC2228" s="66"/>
    </row>
    <row r="2229" spans="2:29" s="35" customFormat="1">
      <c r="B2229" s="38"/>
      <c r="C2229" s="36"/>
      <c r="D2229" s="212"/>
      <c r="E2229" s="34"/>
      <c r="F2229" s="34"/>
      <c r="G2229" s="34"/>
      <c r="H2229" s="34"/>
      <c r="I2229" s="34"/>
      <c r="J2229" s="34"/>
      <c r="K2229" s="34"/>
      <c r="L2229" s="34"/>
      <c r="M2229" s="34"/>
      <c r="N2229" s="34"/>
      <c r="O2229" s="34"/>
      <c r="P2229" s="34"/>
      <c r="W2229" s="196"/>
      <c r="X2229" s="111"/>
      <c r="Y2229"/>
      <c r="Z2229"/>
      <c r="AA2229"/>
      <c r="AB2229"/>
      <c r="AC2229" s="66"/>
    </row>
    <row r="2230" spans="2:29" s="35" customFormat="1">
      <c r="B2230" s="38"/>
      <c r="C2230" s="36"/>
      <c r="D2230" s="212"/>
      <c r="E2230" s="34"/>
      <c r="F2230" s="34"/>
      <c r="G2230" s="34"/>
      <c r="H2230" s="34"/>
      <c r="I2230" s="34"/>
      <c r="J2230" s="34"/>
      <c r="K2230" s="34"/>
      <c r="L2230" s="34"/>
      <c r="M2230" s="34"/>
      <c r="N2230" s="34"/>
      <c r="O2230" s="34"/>
      <c r="P2230" s="34"/>
      <c r="W2230" s="196"/>
      <c r="X2230" s="111"/>
      <c r="Y2230"/>
      <c r="Z2230"/>
      <c r="AA2230"/>
      <c r="AB2230"/>
      <c r="AC2230" s="66"/>
    </row>
    <row r="2231" spans="2:29" s="35" customFormat="1">
      <c r="B2231" s="38"/>
      <c r="C2231" s="36"/>
      <c r="D2231" s="212"/>
      <c r="E2231" s="34"/>
      <c r="F2231" s="34"/>
      <c r="G2231" s="34"/>
      <c r="H2231" s="34"/>
      <c r="I2231" s="34"/>
      <c r="J2231" s="34"/>
      <c r="K2231" s="34"/>
      <c r="L2231" s="34"/>
      <c r="M2231" s="34"/>
      <c r="N2231" s="34"/>
      <c r="O2231" s="34"/>
      <c r="P2231" s="34"/>
      <c r="W2231" s="196"/>
      <c r="X2231" s="111"/>
      <c r="Y2231"/>
      <c r="Z2231"/>
      <c r="AA2231"/>
      <c r="AB2231"/>
      <c r="AC2231" s="66"/>
    </row>
    <row r="2232" spans="2:29" s="35" customFormat="1">
      <c r="B2232" s="38"/>
      <c r="C2232" s="36"/>
      <c r="D2232" s="212"/>
      <c r="E2232" s="34"/>
      <c r="F2232" s="34"/>
      <c r="G2232" s="34"/>
      <c r="H2232" s="34"/>
      <c r="I2232" s="34"/>
      <c r="J2232" s="34"/>
      <c r="K2232" s="34"/>
      <c r="L2232" s="34"/>
      <c r="M2232" s="34"/>
      <c r="N2232" s="34"/>
      <c r="O2232" s="34"/>
      <c r="P2232" s="34"/>
      <c r="W2232" s="196"/>
      <c r="X2232" s="111"/>
      <c r="Y2232"/>
      <c r="Z2232"/>
      <c r="AA2232"/>
      <c r="AB2232"/>
      <c r="AC2232" s="66"/>
    </row>
    <row r="2233" spans="2:29" s="35" customFormat="1">
      <c r="B2233" s="38"/>
      <c r="C2233" s="36"/>
      <c r="D2233" s="212"/>
      <c r="E2233" s="34"/>
      <c r="F2233" s="34"/>
      <c r="G2233" s="34"/>
      <c r="H2233" s="34"/>
      <c r="I2233" s="34"/>
      <c r="J2233" s="34"/>
      <c r="K2233" s="34"/>
      <c r="L2233" s="34"/>
      <c r="M2233" s="34"/>
      <c r="N2233" s="34"/>
      <c r="O2233" s="34"/>
      <c r="P2233" s="34"/>
      <c r="W2233" s="196"/>
      <c r="X2233" s="111"/>
      <c r="Y2233"/>
      <c r="Z2233"/>
      <c r="AA2233"/>
      <c r="AB2233"/>
      <c r="AC2233" s="66"/>
    </row>
    <row r="2234" spans="2:29" s="35" customFormat="1">
      <c r="B2234" s="38"/>
      <c r="C2234" s="36"/>
      <c r="D2234" s="212"/>
      <c r="E2234" s="34"/>
      <c r="F2234" s="34"/>
      <c r="G2234" s="34"/>
      <c r="H2234" s="34"/>
      <c r="I2234" s="34"/>
      <c r="J2234" s="34"/>
      <c r="K2234" s="34"/>
      <c r="L2234" s="34"/>
      <c r="M2234" s="34"/>
      <c r="N2234" s="34"/>
      <c r="O2234" s="34"/>
      <c r="P2234" s="34"/>
      <c r="W2234" s="196"/>
      <c r="X2234" s="111"/>
      <c r="Y2234"/>
      <c r="Z2234"/>
      <c r="AA2234"/>
      <c r="AB2234"/>
      <c r="AC2234" s="66"/>
    </row>
    <row r="2235" spans="2:29" s="35" customFormat="1">
      <c r="B2235" s="38"/>
      <c r="C2235" s="36"/>
      <c r="D2235" s="212"/>
      <c r="E2235" s="34"/>
      <c r="F2235" s="34"/>
      <c r="G2235" s="34"/>
      <c r="H2235" s="34"/>
      <c r="I2235" s="34"/>
      <c r="J2235" s="34"/>
      <c r="K2235" s="34"/>
      <c r="L2235" s="34"/>
      <c r="M2235" s="34"/>
      <c r="N2235" s="34"/>
      <c r="O2235" s="34"/>
      <c r="P2235" s="34"/>
      <c r="W2235" s="196"/>
      <c r="X2235" s="111"/>
      <c r="Y2235"/>
      <c r="Z2235"/>
      <c r="AA2235"/>
      <c r="AB2235"/>
      <c r="AC2235" s="66"/>
    </row>
    <row r="2236" spans="2:29" s="35" customFormat="1">
      <c r="B2236" s="38"/>
      <c r="C2236" s="36"/>
      <c r="D2236" s="212"/>
      <c r="E2236" s="34"/>
      <c r="F2236" s="34"/>
      <c r="G2236" s="34"/>
      <c r="H2236" s="34"/>
      <c r="I2236" s="34"/>
      <c r="J2236" s="34"/>
      <c r="K2236" s="34"/>
      <c r="L2236" s="34"/>
      <c r="M2236" s="34"/>
      <c r="N2236" s="34"/>
      <c r="O2236" s="34"/>
      <c r="P2236" s="34"/>
      <c r="W2236" s="196"/>
      <c r="X2236" s="111"/>
      <c r="Y2236"/>
      <c r="Z2236"/>
      <c r="AA2236"/>
      <c r="AB2236"/>
      <c r="AC2236" s="66"/>
    </row>
    <row r="2237" spans="2:29" s="35" customFormat="1">
      <c r="B2237" s="38"/>
      <c r="C2237" s="36"/>
      <c r="D2237" s="212"/>
      <c r="E2237" s="34"/>
      <c r="F2237" s="34"/>
      <c r="G2237" s="34"/>
      <c r="H2237" s="34"/>
      <c r="I2237" s="34"/>
      <c r="J2237" s="34"/>
      <c r="K2237" s="34"/>
      <c r="L2237" s="34"/>
      <c r="M2237" s="34"/>
      <c r="N2237" s="34"/>
      <c r="O2237" s="34"/>
      <c r="P2237" s="34"/>
      <c r="W2237" s="196"/>
      <c r="X2237" s="111"/>
      <c r="Y2237"/>
      <c r="Z2237"/>
      <c r="AA2237"/>
      <c r="AB2237"/>
      <c r="AC2237" s="66"/>
    </row>
    <row r="2238" spans="2:29" s="35" customFormat="1">
      <c r="B2238" s="38"/>
      <c r="C2238" s="36"/>
      <c r="D2238" s="212"/>
      <c r="E2238" s="34"/>
      <c r="F2238" s="34"/>
      <c r="G2238" s="34"/>
      <c r="H2238" s="34"/>
      <c r="I2238" s="34"/>
      <c r="J2238" s="34"/>
      <c r="K2238" s="34"/>
      <c r="L2238" s="34"/>
      <c r="M2238" s="34"/>
      <c r="N2238" s="34"/>
      <c r="O2238" s="34"/>
      <c r="P2238" s="34"/>
      <c r="W2238" s="196"/>
      <c r="X2238" s="111"/>
      <c r="Y2238"/>
      <c r="Z2238"/>
      <c r="AA2238"/>
      <c r="AB2238"/>
      <c r="AC2238" s="66"/>
    </row>
    <row r="2239" spans="2:29" s="35" customFormat="1">
      <c r="B2239" s="38"/>
      <c r="C2239" s="36"/>
      <c r="D2239" s="212"/>
      <c r="E2239" s="34"/>
      <c r="F2239" s="34"/>
      <c r="G2239" s="34"/>
      <c r="H2239" s="34"/>
      <c r="I2239" s="34"/>
      <c r="J2239" s="34"/>
      <c r="K2239" s="34"/>
      <c r="L2239" s="34"/>
      <c r="M2239" s="34"/>
      <c r="N2239" s="34"/>
      <c r="O2239" s="34"/>
      <c r="P2239" s="34"/>
      <c r="W2239" s="196"/>
      <c r="X2239" s="111"/>
      <c r="Y2239"/>
      <c r="Z2239"/>
      <c r="AA2239"/>
      <c r="AB2239"/>
      <c r="AC2239" s="66"/>
    </row>
    <row r="2240" spans="2:29" s="35" customFormat="1">
      <c r="B2240" s="38"/>
      <c r="C2240" s="36"/>
      <c r="D2240" s="212"/>
      <c r="E2240" s="34"/>
      <c r="F2240" s="34"/>
      <c r="G2240" s="34"/>
      <c r="H2240" s="34"/>
      <c r="I2240" s="34"/>
      <c r="J2240" s="34"/>
      <c r="K2240" s="34"/>
      <c r="L2240" s="34"/>
      <c r="M2240" s="34"/>
      <c r="N2240" s="34"/>
      <c r="O2240" s="34"/>
      <c r="P2240" s="34"/>
      <c r="W2240" s="196"/>
      <c r="X2240" s="111"/>
      <c r="Y2240"/>
      <c r="Z2240"/>
      <c r="AA2240"/>
      <c r="AB2240"/>
      <c r="AC2240" s="66"/>
    </row>
    <row r="2241" spans="2:29" s="35" customFormat="1">
      <c r="B2241" s="38"/>
      <c r="C2241" s="36"/>
      <c r="D2241" s="212"/>
      <c r="E2241" s="34"/>
      <c r="F2241" s="34"/>
      <c r="G2241" s="34"/>
      <c r="H2241" s="34"/>
      <c r="I2241" s="34"/>
      <c r="J2241" s="34"/>
      <c r="K2241" s="34"/>
      <c r="L2241" s="34"/>
      <c r="M2241" s="34"/>
      <c r="N2241" s="34"/>
      <c r="O2241" s="34"/>
      <c r="P2241" s="34"/>
      <c r="W2241" s="196"/>
      <c r="X2241" s="111"/>
      <c r="Y2241"/>
      <c r="Z2241"/>
      <c r="AA2241"/>
      <c r="AB2241"/>
      <c r="AC2241" s="66"/>
    </row>
    <row r="2242" spans="2:29" s="35" customFormat="1">
      <c r="B2242" s="38"/>
      <c r="C2242" s="36"/>
      <c r="D2242" s="212"/>
      <c r="E2242" s="34"/>
      <c r="F2242" s="34"/>
      <c r="G2242" s="34"/>
      <c r="H2242" s="34"/>
      <c r="I2242" s="34"/>
      <c r="J2242" s="34"/>
      <c r="K2242" s="34"/>
      <c r="L2242" s="34"/>
      <c r="M2242" s="34"/>
      <c r="N2242" s="34"/>
      <c r="O2242" s="34"/>
      <c r="P2242" s="34"/>
      <c r="W2242" s="196"/>
      <c r="X2242" s="111"/>
      <c r="Y2242"/>
      <c r="Z2242"/>
      <c r="AA2242"/>
      <c r="AB2242"/>
      <c r="AC2242" s="66"/>
    </row>
    <row r="2243" spans="2:29" s="35" customFormat="1">
      <c r="B2243" s="38"/>
      <c r="C2243" s="36"/>
      <c r="D2243" s="212"/>
      <c r="E2243" s="34"/>
      <c r="F2243" s="34"/>
      <c r="G2243" s="34"/>
      <c r="H2243" s="34"/>
      <c r="I2243" s="34"/>
      <c r="J2243" s="34"/>
      <c r="K2243" s="34"/>
      <c r="L2243" s="34"/>
      <c r="M2243" s="34"/>
      <c r="N2243" s="34"/>
      <c r="O2243" s="34"/>
      <c r="P2243" s="34"/>
      <c r="W2243" s="196"/>
      <c r="X2243" s="111"/>
      <c r="Y2243"/>
      <c r="Z2243"/>
      <c r="AA2243"/>
      <c r="AB2243"/>
      <c r="AC2243" s="66"/>
    </row>
    <row r="2244" spans="2:29" s="35" customFormat="1">
      <c r="B2244" s="38"/>
      <c r="C2244" s="36"/>
      <c r="D2244" s="212"/>
      <c r="E2244" s="34"/>
      <c r="F2244" s="34"/>
      <c r="G2244" s="34"/>
      <c r="H2244" s="34"/>
      <c r="I2244" s="34"/>
      <c r="J2244" s="34"/>
      <c r="K2244" s="34"/>
      <c r="L2244" s="34"/>
      <c r="M2244" s="34"/>
      <c r="N2244" s="34"/>
      <c r="O2244" s="34"/>
      <c r="P2244" s="34"/>
      <c r="W2244" s="196"/>
      <c r="X2244" s="111"/>
      <c r="Y2244"/>
      <c r="Z2244"/>
      <c r="AA2244"/>
      <c r="AB2244"/>
      <c r="AC2244" s="66"/>
    </row>
    <row r="2245" spans="2:29" s="35" customFormat="1">
      <c r="B2245" s="38"/>
      <c r="C2245" s="36"/>
      <c r="D2245" s="212"/>
      <c r="E2245" s="34"/>
      <c r="F2245" s="34"/>
      <c r="G2245" s="34"/>
      <c r="H2245" s="34"/>
      <c r="I2245" s="34"/>
      <c r="J2245" s="34"/>
      <c r="K2245" s="34"/>
      <c r="L2245" s="34"/>
      <c r="M2245" s="34"/>
      <c r="N2245" s="34"/>
      <c r="O2245" s="34"/>
      <c r="P2245" s="34"/>
      <c r="W2245" s="196"/>
      <c r="X2245" s="111"/>
      <c r="Y2245"/>
      <c r="Z2245"/>
      <c r="AA2245"/>
      <c r="AB2245"/>
      <c r="AC2245" s="66"/>
    </row>
    <row r="2246" spans="2:29" s="35" customFormat="1">
      <c r="B2246" s="38"/>
      <c r="C2246" s="36"/>
      <c r="D2246" s="212"/>
      <c r="E2246" s="34"/>
      <c r="F2246" s="34"/>
      <c r="G2246" s="34"/>
      <c r="H2246" s="34"/>
      <c r="I2246" s="34"/>
      <c r="J2246" s="34"/>
      <c r="K2246" s="34"/>
      <c r="L2246" s="34"/>
      <c r="M2246" s="34"/>
      <c r="N2246" s="34"/>
      <c r="O2246" s="34"/>
      <c r="P2246" s="34"/>
      <c r="W2246" s="196"/>
      <c r="X2246" s="111"/>
      <c r="Y2246"/>
      <c r="Z2246"/>
      <c r="AA2246"/>
      <c r="AB2246"/>
      <c r="AC2246" s="66"/>
    </row>
    <row r="2247" spans="2:29" s="35" customFormat="1">
      <c r="B2247" s="38"/>
      <c r="C2247" s="36"/>
      <c r="D2247" s="212"/>
      <c r="E2247" s="34"/>
      <c r="F2247" s="34"/>
      <c r="G2247" s="34"/>
      <c r="H2247" s="34"/>
      <c r="I2247" s="34"/>
      <c r="J2247" s="34"/>
      <c r="K2247" s="34"/>
      <c r="L2247" s="34"/>
      <c r="M2247" s="34"/>
      <c r="N2247" s="34"/>
      <c r="O2247" s="34"/>
      <c r="P2247" s="34"/>
      <c r="W2247" s="196"/>
      <c r="X2247" s="111"/>
      <c r="Y2247"/>
      <c r="Z2247"/>
      <c r="AA2247"/>
      <c r="AB2247"/>
      <c r="AC2247" s="66"/>
    </row>
    <row r="2248" spans="2:29" s="35" customFormat="1">
      <c r="B2248" s="38"/>
      <c r="C2248" s="36"/>
      <c r="D2248" s="212"/>
      <c r="E2248" s="34"/>
      <c r="F2248" s="34"/>
      <c r="G2248" s="34"/>
      <c r="H2248" s="34"/>
      <c r="I2248" s="34"/>
      <c r="J2248" s="34"/>
      <c r="K2248" s="34"/>
      <c r="L2248" s="34"/>
      <c r="M2248" s="34"/>
      <c r="N2248" s="34"/>
      <c r="O2248" s="34"/>
      <c r="P2248" s="34"/>
      <c r="W2248" s="196"/>
      <c r="X2248" s="111"/>
      <c r="Y2248"/>
      <c r="Z2248"/>
      <c r="AA2248"/>
      <c r="AB2248"/>
      <c r="AC2248" s="66"/>
    </row>
    <row r="2249" spans="2:29" s="35" customFormat="1">
      <c r="B2249" s="38"/>
      <c r="C2249" s="36"/>
      <c r="D2249" s="212"/>
      <c r="E2249" s="34"/>
      <c r="F2249" s="34"/>
      <c r="G2249" s="34"/>
      <c r="H2249" s="34"/>
      <c r="I2249" s="34"/>
      <c r="J2249" s="34"/>
      <c r="K2249" s="34"/>
      <c r="L2249" s="34"/>
      <c r="M2249" s="34"/>
      <c r="N2249" s="34"/>
      <c r="O2249" s="34"/>
      <c r="P2249" s="34"/>
      <c r="W2249" s="196"/>
      <c r="X2249" s="111"/>
      <c r="Y2249"/>
      <c r="Z2249"/>
      <c r="AA2249"/>
      <c r="AB2249"/>
      <c r="AC2249" s="66"/>
    </row>
    <row r="2250" spans="2:29" s="35" customFormat="1">
      <c r="B2250" s="38"/>
      <c r="C2250" s="36"/>
      <c r="D2250" s="212"/>
      <c r="E2250" s="34"/>
      <c r="F2250" s="34"/>
      <c r="G2250" s="34"/>
      <c r="H2250" s="34"/>
      <c r="I2250" s="34"/>
      <c r="J2250" s="34"/>
      <c r="K2250" s="34"/>
      <c r="L2250" s="34"/>
      <c r="M2250" s="34"/>
      <c r="N2250" s="34"/>
      <c r="O2250" s="34"/>
      <c r="P2250" s="34"/>
      <c r="W2250" s="196"/>
      <c r="X2250" s="111"/>
      <c r="Y2250"/>
      <c r="Z2250"/>
      <c r="AA2250"/>
      <c r="AB2250"/>
      <c r="AC2250" s="66"/>
    </row>
    <row r="2251" spans="2:29" s="35" customFormat="1">
      <c r="B2251" s="38"/>
      <c r="C2251" s="36"/>
      <c r="D2251" s="212"/>
      <c r="E2251" s="34"/>
      <c r="F2251" s="34"/>
      <c r="G2251" s="34"/>
      <c r="H2251" s="34"/>
      <c r="I2251" s="34"/>
      <c r="J2251" s="34"/>
      <c r="K2251" s="34"/>
      <c r="L2251" s="34"/>
      <c r="M2251" s="34"/>
      <c r="N2251" s="34"/>
      <c r="O2251" s="34"/>
      <c r="P2251" s="34"/>
      <c r="W2251" s="196"/>
      <c r="X2251" s="111"/>
      <c r="Y2251"/>
      <c r="Z2251"/>
      <c r="AA2251"/>
      <c r="AB2251"/>
      <c r="AC2251" s="66"/>
    </row>
    <row r="2252" spans="2:29" s="35" customFormat="1">
      <c r="B2252" s="38"/>
      <c r="C2252" s="36"/>
      <c r="D2252" s="212"/>
      <c r="E2252" s="34"/>
      <c r="F2252" s="34"/>
      <c r="G2252" s="34"/>
      <c r="H2252" s="34"/>
      <c r="I2252" s="34"/>
      <c r="J2252" s="34"/>
      <c r="K2252" s="34"/>
      <c r="L2252" s="34"/>
      <c r="M2252" s="34"/>
      <c r="N2252" s="34"/>
      <c r="O2252" s="34"/>
      <c r="P2252" s="34"/>
      <c r="W2252" s="196"/>
      <c r="X2252" s="111"/>
      <c r="Y2252"/>
      <c r="Z2252"/>
      <c r="AA2252"/>
      <c r="AB2252"/>
      <c r="AC2252" s="66"/>
    </row>
    <row r="2253" spans="2:29" s="35" customFormat="1">
      <c r="B2253" s="38"/>
      <c r="C2253" s="36"/>
      <c r="D2253" s="212"/>
      <c r="E2253" s="34"/>
      <c r="F2253" s="34"/>
      <c r="G2253" s="34"/>
      <c r="H2253" s="34"/>
      <c r="I2253" s="34"/>
      <c r="J2253" s="34"/>
      <c r="K2253" s="34"/>
      <c r="L2253" s="34"/>
      <c r="M2253" s="34"/>
      <c r="N2253" s="34"/>
      <c r="O2253" s="34"/>
      <c r="P2253" s="34"/>
      <c r="W2253" s="196"/>
      <c r="X2253" s="111"/>
      <c r="Y2253"/>
      <c r="Z2253"/>
      <c r="AA2253"/>
      <c r="AB2253"/>
      <c r="AC2253" s="66"/>
    </row>
    <row r="2254" spans="2:29" s="35" customFormat="1">
      <c r="B2254" s="38"/>
      <c r="C2254" s="36"/>
      <c r="D2254" s="212"/>
      <c r="E2254" s="34"/>
      <c r="F2254" s="34"/>
      <c r="G2254" s="34"/>
      <c r="H2254" s="34"/>
      <c r="I2254" s="34"/>
      <c r="J2254" s="34"/>
      <c r="K2254" s="34"/>
      <c r="L2254" s="34"/>
      <c r="M2254" s="34"/>
      <c r="N2254" s="34"/>
      <c r="O2254" s="34"/>
      <c r="P2254" s="34"/>
      <c r="W2254" s="196"/>
      <c r="X2254" s="111"/>
      <c r="Y2254"/>
      <c r="Z2254"/>
      <c r="AA2254"/>
      <c r="AB2254"/>
      <c r="AC2254" s="66"/>
    </row>
    <row r="2255" spans="2:29" s="35" customFormat="1">
      <c r="B2255" s="38"/>
      <c r="C2255" s="36"/>
      <c r="D2255" s="212"/>
      <c r="E2255" s="34"/>
      <c r="F2255" s="34"/>
      <c r="G2255" s="34"/>
      <c r="H2255" s="34"/>
      <c r="I2255" s="34"/>
      <c r="J2255" s="34"/>
      <c r="K2255" s="34"/>
      <c r="L2255" s="34"/>
      <c r="M2255" s="34"/>
      <c r="N2255" s="34"/>
      <c r="O2255" s="34"/>
      <c r="P2255" s="34"/>
      <c r="W2255" s="196"/>
      <c r="X2255" s="111"/>
      <c r="Y2255"/>
      <c r="Z2255"/>
      <c r="AA2255"/>
      <c r="AB2255"/>
      <c r="AC2255" s="66"/>
    </row>
    <row r="2256" spans="2:29" s="35" customFormat="1">
      <c r="B2256" s="38"/>
      <c r="C2256" s="36"/>
      <c r="D2256" s="212"/>
      <c r="E2256" s="34"/>
      <c r="F2256" s="34"/>
      <c r="G2256" s="34"/>
      <c r="H2256" s="34"/>
      <c r="I2256" s="34"/>
      <c r="J2256" s="34"/>
      <c r="K2256" s="34"/>
      <c r="L2256" s="34"/>
      <c r="M2256" s="34"/>
      <c r="N2256" s="34"/>
      <c r="O2256" s="34"/>
      <c r="P2256" s="34"/>
      <c r="W2256" s="196"/>
      <c r="X2256" s="111"/>
      <c r="Y2256"/>
      <c r="Z2256"/>
      <c r="AA2256"/>
      <c r="AB2256"/>
      <c r="AC2256" s="66"/>
    </row>
    <row r="2257" spans="2:29" s="35" customFormat="1">
      <c r="B2257" s="38"/>
      <c r="C2257" s="36"/>
      <c r="D2257" s="212"/>
      <c r="E2257" s="34"/>
      <c r="F2257" s="34"/>
      <c r="G2257" s="34"/>
      <c r="H2257" s="34"/>
      <c r="I2257" s="34"/>
      <c r="J2257" s="34"/>
      <c r="K2257" s="34"/>
      <c r="L2257" s="34"/>
      <c r="M2257" s="34"/>
      <c r="N2257" s="34"/>
      <c r="O2257" s="34"/>
      <c r="P2257" s="34"/>
      <c r="W2257" s="196"/>
      <c r="X2257" s="111"/>
      <c r="Y2257"/>
      <c r="Z2257"/>
      <c r="AA2257"/>
      <c r="AB2257"/>
      <c r="AC2257" s="66"/>
    </row>
    <row r="2258" spans="2:29" s="35" customFormat="1">
      <c r="B2258" s="38"/>
      <c r="C2258" s="36"/>
      <c r="D2258" s="212"/>
      <c r="E2258" s="34"/>
      <c r="F2258" s="34"/>
      <c r="G2258" s="34"/>
      <c r="H2258" s="34"/>
      <c r="I2258" s="34"/>
      <c r="J2258" s="34"/>
      <c r="K2258" s="34"/>
      <c r="L2258" s="34"/>
      <c r="M2258" s="34"/>
      <c r="N2258" s="34"/>
      <c r="O2258" s="34"/>
      <c r="P2258" s="34"/>
      <c r="W2258" s="196"/>
      <c r="X2258" s="111"/>
      <c r="Y2258"/>
      <c r="Z2258"/>
      <c r="AA2258"/>
      <c r="AB2258"/>
      <c r="AC2258" s="66"/>
    </row>
    <row r="2259" spans="2:29" s="35" customFormat="1">
      <c r="B2259" s="38"/>
      <c r="C2259" s="36"/>
      <c r="D2259" s="212"/>
      <c r="E2259" s="34"/>
      <c r="F2259" s="34"/>
      <c r="G2259" s="34"/>
      <c r="H2259" s="34"/>
      <c r="I2259" s="34"/>
      <c r="J2259" s="34"/>
      <c r="K2259" s="34"/>
      <c r="L2259" s="34"/>
      <c r="M2259" s="34"/>
      <c r="N2259" s="34"/>
      <c r="O2259" s="34"/>
      <c r="P2259" s="34"/>
      <c r="W2259" s="196"/>
      <c r="X2259" s="111"/>
      <c r="Y2259"/>
      <c r="Z2259"/>
      <c r="AA2259"/>
      <c r="AB2259"/>
      <c r="AC2259" s="66"/>
    </row>
    <row r="2260" spans="2:29" s="35" customFormat="1">
      <c r="B2260" s="38"/>
      <c r="C2260" s="36"/>
      <c r="D2260" s="212"/>
      <c r="E2260" s="34"/>
      <c r="F2260" s="34"/>
      <c r="G2260" s="34"/>
      <c r="H2260" s="34"/>
      <c r="I2260" s="34"/>
      <c r="J2260" s="34"/>
      <c r="K2260" s="34"/>
      <c r="L2260" s="34"/>
      <c r="M2260" s="34"/>
      <c r="N2260" s="34"/>
      <c r="O2260" s="34"/>
      <c r="P2260" s="34"/>
      <c r="W2260" s="196"/>
      <c r="X2260" s="111"/>
      <c r="Y2260"/>
      <c r="Z2260"/>
      <c r="AA2260"/>
      <c r="AB2260"/>
      <c r="AC2260" s="66"/>
    </row>
    <row r="2261" spans="2:29" s="35" customFormat="1">
      <c r="B2261" s="38"/>
      <c r="C2261" s="36"/>
      <c r="D2261" s="212"/>
      <c r="E2261" s="34"/>
      <c r="F2261" s="34"/>
      <c r="G2261" s="34"/>
      <c r="H2261" s="34"/>
      <c r="I2261" s="34"/>
      <c r="J2261" s="34"/>
      <c r="K2261" s="34"/>
      <c r="L2261" s="34"/>
      <c r="M2261" s="34"/>
      <c r="N2261" s="34"/>
      <c r="O2261" s="34"/>
      <c r="P2261" s="34"/>
      <c r="W2261" s="196"/>
      <c r="X2261" s="111"/>
      <c r="Y2261"/>
      <c r="Z2261"/>
      <c r="AA2261"/>
      <c r="AB2261"/>
      <c r="AC2261" s="66"/>
    </row>
    <row r="2262" spans="2:29" s="35" customFormat="1">
      <c r="B2262" s="38"/>
      <c r="C2262" s="36"/>
      <c r="D2262" s="212"/>
      <c r="E2262" s="34"/>
      <c r="F2262" s="34"/>
      <c r="G2262" s="34"/>
      <c r="H2262" s="34"/>
      <c r="I2262" s="34"/>
      <c r="J2262" s="34"/>
      <c r="K2262" s="34"/>
      <c r="L2262" s="34"/>
      <c r="M2262" s="34"/>
      <c r="N2262" s="34"/>
      <c r="O2262" s="34"/>
      <c r="P2262" s="34"/>
      <c r="W2262" s="196"/>
      <c r="X2262" s="111"/>
      <c r="Y2262"/>
      <c r="Z2262"/>
      <c r="AA2262"/>
      <c r="AB2262"/>
      <c r="AC2262" s="66"/>
    </row>
    <row r="2263" spans="2:29" s="35" customFormat="1">
      <c r="B2263" s="38"/>
      <c r="C2263" s="36"/>
      <c r="D2263" s="212"/>
      <c r="E2263" s="34"/>
      <c r="F2263" s="34"/>
      <c r="G2263" s="34"/>
      <c r="H2263" s="34"/>
      <c r="I2263" s="34"/>
      <c r="J2263" s="34"/>
      <c r="K2263" s="34"/>
      <c r="L2263" s="34"/>
      <c r="M2263" s="34"/>
      <c r="N2263" s="34"/>
      <c r="O2263" s="34"/>
      <c r="P2263" s="34"/>
      <c r="W2263" s="196"/>
      <c r="X2263" s="111"/>
      <c r="Y2263"/>
      <c r="Z2263"/>
      <c r="AA2263"/>
      <c r="AB2263"/>
      <c r="AC2263" s="66"/>
    </row>
    <row r="2264" spans="2:29" s="35" customFormat="1">
      <c r="B2264" s="38"/>
      <c r="C2264" s="36"/>
      <c r="D2264" s="212"/>
      <c r="E2264" s="34"/>
      <c r="F2264" s="34"/>
      <c r="G2264" s="34"/>
      <c r="H2264" s="34"/>
      <c r="I2264" s="34"/>
      <c r="J2264" s="34"/>
      <c r="K2264" s="34"/>
      <c r="L2264" s="34"/>
      <c r="M2264" s="34"/>
      <c r="N2264" s="34"/>
      <c r="O2264" s="34"/>
      <c r="P2264" s="34"/>
      <c r="W2264" s="196"/>
      <c r="X2264" s="111"/>
      <c r="Y2264"/>
      <c r="Z2264"/>
      <c r="AA2264"/>
      <c r="AB2264"/>
      <c r="AC2264" s="66"/>
    </row>
    <row r="2265" spans="2:29" s="35" customFormat="1">
      <c r="B2265" s="38"/>
      <c r="C2265" s="36"/>
      <c r="D2265" s="212"/>
      <c r="E2265" s="34"/>
      <c r="F2265" s="34"/>
      <c r="G2265" s="34"/>
      <c r="H2265" s="34"/>
      <c r="I2265" s="34"/>
      <c r="J2265" s="34"/>
      <c r="K2265" s="34"/>
      <c r="L2265" s="34"/>
      <c r="M2265" s="34"/>
      <c r="N2265" s="34"/>
      <c r="O2265" s="34"/>
      <c r="P2265" s="34"/>
      <c r="W2265" s="196"/>
      <c r="X2265" s="111"/>
      <c r="Y2265"/>
      <c r="Z2265"/>
      <c r="AA2265"/>
      <c r="AB2265"/>
      <c r="AC2265" s="66"/>
    </row>
    <row r="2266" spans="2:29" s="35" customFormat="1">
      <c r="B2266" s="38"/>
      <c r="C2266" s="36"/>
      <c r="D2266" s="212"/>
      <c r="E2266" s="34"/>
      <c r="F2266" s="34"/>
      <c r="G2266" s="34"/>
      <c r="H2266" s="34"/>
      <c r="I2266" s="34"/>
      <c r="J2266" s="34"/>
      <c r="K2266" s="34"/>
      <c r="L2266" s="34"/>
      <c r="M2266" s="34"/>
      <c r="N2266" s="34"/>
      <c r="O2266" s="34"/>
      <c r="P2266" s="34"/>
      <c r="W2266" s="196"/>
      <c r="X2266" s="111"/>
      <c r="Y2266"/>
      <c r="Z2266"/>
      <c r="AA2266"/>
      <c r="AB2266"/>
      <c r="AC2266" s="66"/>
    </row>
    <row r="2267" spans="2:29" s="35" customFormat="1">
      <c r="B2267" s="38"/>
      <c r="C2267" s="36"/>
      <c r="D2267" s="212"/>
      <c r="E2267" s="34"/>
      <c r="F2267" s="34"/>
      <c r="G2267" s="34"/>
      <c r="H2267" s="34"/>
      <c r="I2267" s="34"/>
      <c r="J2267" s="34"/>
      <c r="K2267" s="34"/>
      <c r="L2267" s="34"/>
      <c r="M2267" s="34"/>
      <c r="N2267" s="34"/>
      <c r="O2267" s="34"/>
      <c r="P2267" s="34"/>
      <c r="W2267" s="196"/>
      <c r="X2267" s="111"/>
      <c r="Y2267"/>
      <c r="Z2267"/>
      <c r="AA2267"/>
      <c r="AB2267"/>
      <c r="AC2267" s="66"/>
    </row>
    <row r="2268" spans="2:29" s="35" customFormat="1">
      <c r="B2268" s="38"/>
      <c r="C2268" s="36"/>
      <c r="D2268" s="212"/>
      <c r="E2268" s="34"/>
      <c r="F2268" s="34"/>
      <c r="G2268" s="34"/>
      <c r="H2268" s="34"/>
      <c r="I2268" s="34"/>
      <c r="J2268" s="34"/>
      <c r="K2268" s="34"/>
      <c r="L2268" s="34"/>
      <c r="M2268" s="34"/>
      <c r="N2268" s="34"/>
      <c r="O2268" s="34"/>
      <c r="P2268" s="34"/>
      <c r="W2268" s="196"/>
      <c r="X2268" s="111"/>
      <c r="Y2268"/>
      <c r="Z2268"/>
      <c r="AA2268"/>
      <c r="AB2268"/>
      <c r="AC2268" s="66"/>
    </row>
    <row r="2269" spans="2:29" s="35" customFormat="1">
      <c r="B2269" s="38"/>
      <c r="C2269" s="36"/>
      <c r="D2269" s="212"/>
      <c r="E2269" s="34"/>
      <c r="F2269" s="34"/>
      <c r="G2269" s="34"/>
      <c r="H2269" s="34"/>
      <c r="I2269" s="34"/>
      <c r="J2269" s="34"/>
      <c r="K2269" s="34"/>
      <c r="L2269" s="34"/>
      <c r="M2269" s="34"/>
      <c r="N2269" s="34"/>
      <c r="O2269" s="34"/>
      <c r="P2269" s="34"/>
      <c r="W2269" s="196"/>
      <c r="X2269" s="111"/>
      <c r="Y2269"/>
      <c r="Z2269"/>
      <c r="AA2269"/>
      <c r="AB2269"/>
      <c r="AC2269" s="66"/>
    </row>
    <row r="2270" spans="2:29" s="35" customFormat="1">
      <c r="B2270" s="38"/>
      <c r="C2270" s="36"/>
      <c r="D2270" s="212"/>
      <c r="E2270" s="34"/>
      <c r="F2270" s="34"/>
      <c r="G2270" s="34"/>
      <c r="H2270" s="34"/>
      <c r="I2270" s="34"/>
      <c r="J2270" s="34"/>
      <c r="K2270" s="34"/>
      <c r="L2270" s="34"/>
      <c r="M2270" s="34"/>
      <c r="N2270" s="34"/>
      <c r="O2270" s="34"/>
      <c r="P2270" s="34"/>
      <c r="W2270" s="196"/>
      <c r="X2270" s="111"/>
      <c r="Y2270"/>
      <c r="Z2270"/>
      <c r="AA2270"/>
      <c r="AB2270"/>
      <c r="AC2270" s="66"/>
    </row>
    <row r="2271" spans="2:29" s="35" customFormat="1">
      <c r="B2271" s="38"/>
      <c r="C2271" s="36"/>
      <c r="D2271" s="212"/>
      <c r="E2271" s="34"/>
      <c r="F2271" s="34"/>
      <c r="G2271" s="34"/>
      <c r="H2271" s="34"/>
      <c r="I2271" s="34"/>
      <c r="J2271" s="34"/>
      <c r="K2271" s="34"/>
      <c r="L2271" s="34"/>
      <c r="M2271" s="34"/>
      <c r="N2271" s="34"/>
      <c r="O2271" s="34"/>
      <c r="P2271" s="34"/>
      <c r="W2271" s="196"/>
      <c r="X2271" s="111"/>
      <c r="Y2271"/>
      <c r="Z2271"/>
      <c r="AA2271"/>
      <c r="AB2271"/>
      <c r="AC2271" s="66"/>
    </row>
    <row r="2272" spans="2:29" s="35" customFormat="1">
      <c r="B2272" s="38"/>
      <c r="C2272" s="36"/>
      <c r="D2272" s="212"/>
      <c r="E2272" s="34"/>
      <c r="F2272" s="34"/>
      <c r="G2272" s="34"/>
      <c r="H2272" s="34"/>
      <c r="I2272" s="34"/>
      <c r="J2272" s="34"/>
      <c r="K2272" s="34"/>
      <c r="L2272" s="34"/>
      <c r="M2272" s="34"/>
      <c r="N2272" s="34"/>
      <c r="O2272" s="34"/>
      <c r="P2272" s="34"/>
      <c r="W2272" s="196"/>
      <c r="X2272" s="111"/>
      <c r="Y2272"/>
      <c r="Z2272"/>
      <c r="AA2272"/>
      <c r="AB2272"/>
      <c r="AC2272" s="66"/>
    </row>
    <row r="2273" spans="2:29" s="35" customFormat="1">
      <c r="B2273" s="38"/>
      <c r="C2273" s="36"/>
      <c r="D2273" s="212"/>
      <c r="E2273" s="34"/>
      <c r="F2273" s="34"/>
      <c r="G2273" s="34"/>
      <c r="H2273" s="34"/>
      <c r="I2273" s="34"/>
      <c r="J2273" s="34"/>
      <c r="K2273" s="34"/>
      <c r="L2273" s="34"/>
      <c r="M2273" s="34"/>
      <c r="N2273" s="34"/>
      <c r="O2273" s="34"/>
      <c r="P2273" s="34"/>
      <c r="W2273" s="196"/>
      <c r="X2273" s="111"/>
      <c r="Y2273"/>
      <c r="Z2273"/>
      <c r="AA2273"/>
      <c r="AB2273"/>
      <c r="AC2273" s="66"/>
    </row>
    <row r="2274" spans="2:29" s="35" customFormat="1">
      <c r="B2274" s="38"/>
      <c r="C2274" s="36"/>
      <c r="D2274" s="212"/>
      <c r="E2274" s="34"/>
      <c r="F2274" s="34"/>
      <c r="G2274" s="34"/>
      <c r="H2274" s="34"/>
      <c r="I2274" s="34"/>
      <c r="J2274" s="34"/>
      <c r="K2274" s="34"/>
      <c r="L2274" s="34"/>
      <c r="M2274" s="34"/>
      <c r="N2274" s="34"/>
      <c r="O2274" s="34"/>
      <c r="P2274" s="34"/>
      <c r="W2274" s="196"/>
      <c r="X2274" s="111"/>
      <c r="Y2274"/>
      <c r="Z2274"/>
      <c r="AA2274"/>
      <c r="AB2274"/>
      <c r="AC2274" s="66"/>
    </row>
    <row r="2275" spans="2:29" s="35" customFormat="1">
      <c r="B2275" s="38"/>
      <c r="C2275" s="36"/>
      <c r="D2275" s="212"/>
      <c r="E2275" s="34"/>
      <c r="F2275" s="34"/>
      <c r="G2275" s="34"/>
      <c r="H2275" s="34"/>
      <c r="I2275" s="34"/>
      <c r="J2275" s="34"/>
      <c r="K2275" s="34"/>
      <c r="L2275" s="34"/>
      <c r="M2275" s="34"/>
      <c r="N2275" s="34"/>
      <c r="O2275" s="34"/>
      <c r="P2275" s="34"/>
      <c r="W2275" s="196"/>
      <c r="X2275" s="111"/>
      <c r="Y2275"/>
      <c r="Z2275"/>
      <c r="AA2275"/>
      <c r="AB2275"/>
      <c r="AC2275" s="66"/>
    </row>
    <row r="2276" spans="2:29" s="35" customFormat="1">
      <c r="B2276" s="38"/>
      <c r="C2276" s="36"/>
      <c r="D2276" s="212"/>
      <c r="E2276" s="34"/>
      <c r="F2276" s="34"/>
      <c r="G2276" s="34"/>
      <c r="H2276" s="34"/>
      <c r="I2276" s="34"/>
      <c r="J2276" s="34"/>
      <c r="K2276" s="34"/>
      <c r="L2276" s="34"/>
      <c r="M2276" s="34"/>
      <c r="N2276" s="34"/>
      <c r="O2276" s="34"/>
      <c r="P2276" s="34"/>
      <c r="W2276" s="196"/>
      <c r="X2276" s="111"/>
      <c r="Y2276"/>
      <c r="Z2276"/>
      <c r="AA2276"/>
      <c r="AB2276"/>
      <c r="AC2276" s="66"/>
    </row>
    <row r="2277" spans="2:29" s="35" customFormat="1">
      <c r="B2277" s="38"/>
      <c r="C2277" s="36"/>
      <c r="D2277" s="212"/>
      <c r="E2277" s="34"/>
      <c r="F2277" s="34"/>
      <c r="G2277" s="34"/>
      <c r="H2277" s="34"/>
      <c r="I2277" s="34"/>
      <c r="J2277" s="34"/>
      <c r="K2277" s="34"/>
      <c r="L2277" s="34"/>
      <c r="M2277" s="34"/>
      <c r="N2277" s="34"/>
      <c r="O2277" s="34"/>
      <c r="P2277" s="34"/>
      <c r="W2277" s="196"/>
      <c r="X2277" s="111"/>
      <c r="Y2277"/>
      <c r="Z2277"/>
      <c r="AA2277"/>
      <c r="AB2277"/>
      <c r="AC2277" s="66"/>
    </row>
    <row r="2278" spans="2:29" s="35" customFormat="1">
      <c r="B2278" s="38"/>
      <c r="C2278" s="36"/>
      <c r="D2278" s="212"/>
      <c r="E2278" s="34"/>
      <c r="F2278" s="34"/>
      <c r="G2278" s="34"/>
      <c r="H2278" s="34"/>
      <c r="I2278" s="34"/>
      <c r="J2278" s="34"/>
      <c r="K2278" s="34"/>
      <c r="L2278" s="34"/>
      <c r="M2278" s="34"/>
      <c r="N2278" s="34"/>
      <c r="O2278" s="34"/>
      <c r="P2278" s="34"/>
      <c r="W2278" s="196"/>
      <c r="X2278" s="111"/>
      <c r="Y2278"/>
      <c r="Z2278"/>
      <c r="AA2278"/>
      <c r="AB2278"/>
      <c r="AC2278" s="66"/>
    </row>
    <row r="2279" spans="2:29" s="35" customFormat="1">
      <c r="B2279" s="38"/>
      <c r="C2279" s="36"/>
      <c r="D2279" s="212"/>
      <c r="E2279" s="34"/>
      <c r="F2279" s="34"/>
      <c r="G2279" s="34"/>
      <c r="H2279" s="34"/>
      <c r="I2279" s="34"/>
      <c r="J2279" s="34"/>
      <c r="K2279" s="34"/>
      <c r="L2279" s="34"/>
      <c r="M2279" s="34"/>
      <c r="N2279" s="34"/>
      <c r="O2279" s="34"/>
      <c r="P2279" s="34"/>
      <c r="W2279" s="196"/>
      <c r="X2279" s="111"/>
      <c r="Y2279"/>
      <c r="Z2279"/>
      <c r="AA2279"/>
      <c r="AB2279"/>
      <c r="AC2279" s="66"/>
    </row>
    <row r="2280" spans="2:29" s="35" customFormat="1">
      <c r="B2280" s="38"/>
      <c r="C2280" s="36"/>
      <c r="D2280" s="212"/>
      <c r="E2280" s="34"/>
      <c r="F2280" s="34"/>
      <c r="G2280" s="34"/>
      <c r="H2280" s="34"/>
      <c r="I2280" s="34"/>
      <c r="J2280" s="34"/>
      <c r="K2280" s="34"/>
      <c r="L2280" s="34"/>
      <c r="M2280" s="34"/>
      <c r="N2280" s="34"/>
      <c r="O2280" s="34"/>
      <c r="P2280" s="34"/>
      <c r="W2280" s="196"/>
      <c r="X2280" s="111"/>
      <c r="Y2280"/>
      <c r="Z2280"/>
      <c r="AA2280"/>
      <c r="AB2280"/>
      <c r="AC2280" s="66"/>
    </row>
    <row r="2281" spans="2:29" s="35" customFormat="1">
      <c r="B2281" s="38"/>
      <c r="C2281" s="36"/>
      <c r="D2281" s="212"/>
      <c r="E2281" s="34"/>
      <c r="F2281" s="34"/>
      <c r="G2281" s="34"/>
      <c r="H2281" s="34"/>
      <c r="I2281" s="34"/>
      <c r="J2281" s="34"/>
      <c r="K2281" s="34"/>
      <c r="L2281" s="34"/>
      <c r="M2281" s="34"/>
      <c r="N2281" s="34"/>
      <c r="O2281" s="34"/>
      <c r="P2281" s="34"/>
      <c r="W2281" s="196"/>
      <c r="X2281" s="111"/>
      <c r="Y2281"/>
      <c r="Z2281"/>
      <c r="AA2281"/>
      <c r="AB2281"/>
      <c r="AC2281" s="66"/>
    </row>
    <row r="2282" spans="2:29" s="35" customFormat="1">
      <c r="B2282" s="38"/>
      <c r="C2282" s="36"/>
      <c r="D2282" s="212"/>
      <c r="E2282" s="34"/>
      <c r="F2282" s="34"/>
      <c r="G2282" s="34"/>
      <c r="H2282" s="34"/>
      <c r="I2282" s="34"/>
      <c r="J2282" s="34"/>
      <c r="K2282" s="34"/>
      <c r="L2282" s="34"/>
      <c r="M2282" s="34"/>
      <c r="N2282" s="34"/>
      <c r="O2282" s="34"/>
      <c r="P2282" s="34"/>
      <c r="W2282" s="196"/>
      <c r="X2282" s="111"/>
      <c r="Y2282"/>
      <c r="Z2282"/>
      <c r="AA2282"/>
      <c r="AB2282"/>
      <c r="AC2282" s="66"/>
    </row>
    <row r="2283" spans="2:29" s="35" customFormat="1">
      <c r="B2283" s="38"/>
      <c r="C2283" s="36"/>
      <c r="D2283" s="212"/>
      <c r="E2283" s="34"/>
      <c r="F2283" s="34"/>
      <c r="G2283" s="34"/>
      <c r="H2283" s="34"/>
      <c r="I2283" s="34"/>
      <c r="J2283" s="34"/>
      <c r="K2283" s="34"/>
      <c r="L2283" s="34"/>
      <c r="M2283" s="34"/>
      <c r="N2283" s="34"/>
      <c r="O2283" s="34"/>
      <c r="P2283" s="34"/>
      <c r="W2283" s="196"/>
      <c r="X2283" s="111"/>
      <c r="Y2283"/>
      <c r="Z2283"/>
      <c r="AA2283"/>
      <c r="AB2283"/>
      <c r="AC2283" s="66"/>
    </row>
    <row r="2284" spans="2:29" s="35" customFormat="1">
      <c r="B2284" s="38"/>
      <c r="C2284" s="36"/>
      <c r="D2284" s="212"/>
      <c r="E2284" s="34"/>
      <c r="F2284" s="34"/>
      <c r="G2284" s="34"/>
      <c r="H2284" s="34"/>
      <c r="I2284" s="34"/>
      <c r="J2284" s="34"/>
      <c r="K2284" s="34"/>
      <c r="L2284" s="34"/>
      <c r="M2284" s="34"/>
      <c r="N2284" s="34"/>
      <c r="O2284" s="34"/>
      <c r="P2284" s="34"/>
      <c r="W2284" s="196"/>
      <c r="X2284" s="111"/>
      <c r="Y2284"/>
      <c r="Z2284"/>
      <c r="AA2284"/>
      <c r="AB2284"/>
      <c r="AC2284" s="66"/>
    </row>
    <row r="2285" spans="2:29" s="35" customFormat="1">
      <c r="B2285" s="38"/>
      <c r="C2285" s="36"/>
      <c r="D2285" s="212"/>
      <c r="E2285" s="34"/>
      <c r="F2285" s="34"/>
      <c r="G2285" s="34"/>
      <c r="H2285" s="34"/>
      <c r="I2285" s="34"/>
      <c r="J2285" s="34"/>
      <c r="K2285" s="34"/>
      <c r="L2285" s="34"/>
      <c r="M2285" s="34"/>
      <c r="N2285" s="34"/>
      <c r="O2285" s="34"/>
      <c r="P2285" s="34"/>
      <c r="W2285" s="196"/>
      <c r="X2285" s="111"/>
      <c r="Y2285"/>
      <c r="Z2285"/>
      <c r="AA2285"/>
      <c r="AB2285"/>
      <c r="AC2285" s="66"/>
    </row>
    <row r="2286" spans="2:29" s="35" customFormat="1">
      <c r="B2286" s="38"/>
      <c r="C2286" s="36"/>
      <c r="D2286" s="212"/>
      <c r="E2286" s="34"/>
      <c r="F2286" s="34"/>
      <c r="G2286" s="34"/>
      <c r="H2286" s="34"/>
      <c r="I2286" s="34"/>
      <c r="J2286" s="34"/>
      <c r="K2286" s="34"/>
      <c r="L2286" s="34"/>
      <c r="M2286" s="34"/>
      <c r="N2286" s="34"/>
      <c r="O2286" s="34"/>
      <c r="P2286" s="34"/>
      <c r="W2286" s="196"/>
      <c r="X2286" s="111"/>
      <c r="Y2286"/>
      <c r="Z2286"/>
      <c r="AA2286"/>
      <c r="AB2286"/>
      <c r="AC2286" s="66"/>
    </row>
    <row r="2287" spans="2:29" s="35" customFormat="1">
      <c r="B2287" s="38"/>
      <c r="C2287" s="36"/>
      <c r="D2287" s="212"/>
      <c r="E2287" s="34"/>
      <c r="F2287" s="34"/>
      <c r="G2287" s="34"/>
      <c r="H2287" s="34"/>
      <c r="I2287" s="34"/>
      <c r="J2287" s="34"/>
      <c r="K2287" s="34"/>
      <c r="L2287" s="34"/>
      <c r="M2287" s="34"/>
      <c r="N2287" s="34"/>
      <c r="O2287" s="34"/>
      <c r="P2287" s="34"/>
      <c r="W2287" s="196"/>
      <c r="X2287" s="111"/>
      <c r="Y2287"/>
      <c r="Z2287"/>
      <c r="AA2287"/>
      <c r="AB2287"/>
      <c r="AC2287" s="66"/>
    </row>
    <row r="2288" spans="2:29" s="35" customFormat="1">
      <c r="B2288" s="38"/>
      <c r="C2288" s="36"/>
      <c r="D2288" s="212"/>
      <c r="E2288" s="34"/>
      <c r="F2288" s="34"/>
      <c r="G2288" s="34"/>
      <c r="H2288" s="34"/>
      <c r="I2288" s="34"/>
      <c r="J2288" s="34"/>
      <c r="K2288" s="34"/>
      <c r="L2288" s="34"/>
      <c r="M2288" s="34"/>
      <c r="N2288" s="34"/>
      <c r="O2288" s="34"/>
      <c r="P2288" s="34"/>
      <c r="W2288" s="196"/>
      <c r="X2288" s="111"/>
      <c r="Y2288"/>
      <c r="Z2288"/>
      <c r="AA2288"/>
      <c r="AB2288"/>
      <c r="AC2288" s="66"/>
    </row>
    <row r="2289" spans="1:48" s="35" customFormat="1">
      <c r="B2289" s="38"/>
      <c r="C2289" s="36"/>
      <c r="D2289" s="212"/>
      <c r="E2289" s="34"/>
      <c r="F2289" s="34"/>
      <c r="G2289" s="34"/>
      <c r="H2289" s="34"/>
      <c r="I2289" s="34"/>
      <c r="J2289" s="34"/>
      <c r="K2289" s="34"/>
      <c r="L2289" s="34"/>
      <c r="M2289" s="34"/>
      <c r="N2289" s="34"/>
      <c r="O2289" s="34"/>
      <c r="P2289" s="34"/>
      <c r="W2289" s="196"/>
      <c r="X2289" s="111"/>
      <c r="Y2289"/>
      <c r="Z2289"/>
      <c r="AA2289"/>
      <c r="AB2289"/>
      <c r="AC2289" s="66"/>
    </row>
    <row r="2290" spans="1:48" s="35" customFormat="1">
      <c r="B2290" s="38"/>
      <c r="C2290" s="36"/>
      <c r="D2290" s="212"/>
      <c r="E2290" s="34"/>
      <c r="F2290" s="34"/>
      <c r="G2290" s="34"/>
      <c r="H2290" s="34"/>
      <c r="I2290" s="34"/>
      <c r="J2290" s="34"/>
      <c r="K2290" s="34"/>
      <c r="L2290" s="34"/>
      <c r="M2290" s="34"/>
      <c r="N2290" s="34"/>
      <c r="O2290" s="34"/>
      <c r="P2290" s="34"/>
      <c r="W2290" s="196"/>
      <c r="X2290" s="111"/>
      <c r="Y2290"/>
      <c r="Z2290"/>
      <c r="AA2290"/>
      <c r="AB2290"/>
      <c r="AC2290" s="66"/>
    </row>
    <row r="2291" spans="1:48" s="35" customFormat="1">
      <c r="B2291" s="38"/>
      <c r="C2291" s="36"/>
      <c r="D2291" s="212"/>
      <c r="E2291" s="34"/>
      <c r="F2291" s="34"/>
      <c r="G2291" s="34"/>
      <c r="H2291" s="34"/>
      <c r="I2291" s="34"/>
      <c r="J2291" s="34"/>
      <c r="K2291" s="34"/>
      <c r="L2291" s="34"/>
      <c r="M2291" s="34"/>
      <c r="N2291" s="34"/>
      <c r="O2291" s="34"/>
      <c r="P2291" s="34"/>
      <c r="W2291" s="196"/>
      <c r="X2291" s="111"/>
      <c r="Y2291"/>
      <c r="Z2291"/>
      <c r="AA2291"/>
      <c r="AB2291"/>
      <c r="AC2291" s="66"/>
    </row>
    <row r="2292" spans="1:48" s="35" customFormat="1">
      <c r="B2292" s="38"/>
      <c r="C2292" s="36"/>
      <c r="D2292" s="212"/>
      <c r="E2292" s="34"/>
      <c r="F2292" s="34"/>
      <c r="G2292" s="34"/>
      <c r="H2292" s="34"/>
      <c r="I2292" s="34"/>
      <c r="J2292" s="34"/>
      <c r="K2292" s="34"/>
      <c r="L2292" s="34"/>
      <c r="M2292" s="34"/>
      <c r="N2292" s="34"/>
      <c r="O2292" s="34"/>
      <c r="P2292" s="34"/>
      <c r="W2292" s="196"/>
      <c r="X2292" s="111"/>
      <c r="Y2292"/>
      <c r="Z2292"/>
      <c r="AA2292"/>
      <c r="AB2292"/>
      <c r="AC2292" s="66"/>
    </row>
    <row r="2293" spans="1:48" s="35" customFormat="1">
      <c r="B2293" s="38"/>
      <c r="C2293" s="36"/>
      <c r="D2293" s="212"/>
      <c r="E2293" s="34"/>
      <c r="F2293" s="34"/>
      <c r="G2293" s="34"/>
      <c r="H2293" s="34"/>
      <c r="I2293" s="34"/>
      <c r="J2293" s="34"/>
      <c r="K2293" s="34"/>
      <c r="L2293" s="34"/>
      <c r="O2293" s="34"/>
      <c r="P2293" s="34"/>
      <c r="W2293" s="196"/>
      <c r="X2293" s="111"/>
      <c r="Y2293"/>
      <c r="Z2293"/>
      <c r="AA2293"/>
      <c r="AB2293"/>
      <c r="AC2293" s="66"/>
    </row>
    <row r="2294" spans="1:48" s="141" customFormat="1">
      <c r="A2294" s="35"/>
      <c r="B2294" s="375" t="str">
        <f>+O673</f>
        <v>TRAUMACHOCK</v>
      </c>
      <c r="C2294" s="375"/>
      <c r="D2294" s="375"/>
      <c r="E2294" s="375"/>
      <c r="F2294" s="375"/>
      <c r="G2294" s="375"/>
      <c r="H2294" s="375"/>
      <c r="I2294" s="375"/>
      <c r="J2294" s="375"/>
      <c r="K2294" s="375"/>
      <c r="L2294" s="375"/>
      <c r="M2294" s="375"/>
      <c r="N2294" s="375"/>
      <c r="O2294" s="375"/>
      <c r="P2294" s="375"/>
      <c r="W2294" s="142"/>
      <c r="X2294" s="223">
        <f t="shared" ref="X2294" si="330">+W2294*L2294</f>
        <v>0</v>
      </c>
      <c r="Y2294" s="144"/>
      <c r="Z2294" s="144"/>
      <c r="AA2294" s="144"/>
      <c r="AB2294" s="144"/>
      <c r="AC2294" s="153"/>
    </row>
    <row r="2295" spans="1:48" s="54" customFormat="1" ht="15.75">
      <c r="A2295" s="35"/>
      <c r="B2295" s="38" t="s">
        <v>1050</v>
      </c>
      <c r="C2295" s="36" t="s">
        <v>60</v>
      </c>
      <c r="D2295" s="36"/>
      <c r="X2295" s="250"/>
      <c r="Y2295"/>
      <c r="Z2295"/>
      <c r="AA2295"/>
      <c r="AB2295"/>
      <c r="AC2295" s="66"/>
      <c r="AD2295" s="35"/>
      <c r="AE2295" s="35"/>
      <c r="AF2295" s="35"/>
      <c r="AG2295" s="35"/>
      <c r="AH2295" s="35"/>
      <c r="AI2295" s="35"/>
      <c r="AJ2295" s="35"/>
      <c r="AK2295" s="35"/>
      <c r="AL2295" s="35"/>
      <c r="AM2295" s="35"/>
      <c r="AN2295" s="35"/>
      <c r="AO2295" s="35"/>
      <c r="AP2295" s="35"/>
      <c r="AQ2295" s="35"/>
      <c r="AR2295" s="35"/>
      <c r="AS2295" s="35"/>
      <c r="AT2295" s="35"/>
      <c r="AU2295" s="35"/>
      <c r="AV2295" s="35"/>
    </row>
    <row r="2296" spans="1:48" s="54" customFormat="1" ht="15.75">
      <c r="A2296" s="35"/>
      <c r="B2296" s="38" t="s">
        <v>1051</v>
      </c>
      <c r="C2296" s="36" t="s">
        <v>60</v>
      </c>
      <c r="D2296" s="36"/>
      <c r="X2296" s="250"/>
      <c r="Y2296"/>
      <c r="Z2296"/>
      <c r="AA2296"/>
      <c r="AB2296"/>
      <c r="AC2296" s="66"/>
      <c r="AD2296" s="35"/>
      <c r="AE2296" s="35"/>
      <c r="AF2296" s="35"/>
      <c r="AG2296" s="35"/>
      <c r="AH2296" s="35"/>
      <c r="AI2296" s="35"/>
      <c r="AJ2296" s="35"/>
      <c r="AK2296" s="35"/>
      <c r="AL2296" s="35"/>
      <c r="AM2296" s="35"/>
      <c r="AN2296" s="35"/>
      <c r="AO2296" s="35"/>
      <c r="AP2296" s="35"/>
      <c r="AQ2296" s="35"/>
      <c r="AR2296" s="35"/>
      <c r="AS2296" s="35"/>
      <c r="AT2296" s="35"/>
      <c r="AU2296" s="35"/>
      <c r="AV2296" s="35"/>
    </row>
    <row r="2297" spans="1:48" s="54" customFormat="1" ht="15.75">
      <c r="A2297" s="35"/>
      <c r="B2297" s="38" t="s">
        <v>1052</v>
      </c>
      <c r="C2297" s="36" t="s">
        <v>60</v>
      </c>
      <c r="D2297" s="36"/>
      <c r="X2297" s="250"/>
      <c r="Y2297"/>
      <c r="Z2297"/>
      <c r="AA2297"/>
      <c r="AB2297"/>
      <c r="AC2297" s="66"/>
      <c r="AD2297" s="35"/>
      <c r="AE2297" s="35"/>
      <c r="AF2297" s="35"/>
      <c r="AG2297" s="35"/>
      <c r="AH2297" s="35"/>
      <c r="AI2297" s="35"/>
      <c r="AJ2297" s="35"/>
      <c r="AK2297" s="35"/>
      <c r="AL2297" s="35"/>
      <c r="AM2297" s="35"/>
      <c r="AN2297" s="35"/>
      <c r="AO2297" s="35"/>
      <c r="AP2297" s="35"/>
      <c r="AQ2297" s="35"/>
      <c r="AR2297" s="35"/>
      <c r="AS2297" s="35"/>
      <c r="AT2297" s="35"/>
      <c r="AU2297" s="35"/>
      <c r="AV2297" s="35"/>
    </row>
    <row r="2298" spans="1:48" s="54" customFormat="1" ht="15.75">
      <c r="A2298" s="35"/>
      <c r="B2298" s="38" t="s">
        <v>1053</v>
      </c>
      <c r="C2298" s="36" t="s">
        <v>60</v>
      </c>
      <c r="D2298" s="36"/>
      <c r="X2298" s="250"/>
      <c r="Y2298"/>
      <c r="Z2298"/>
      <c r="AA2298"/>
      <c r="AB2298"/>
      <c r="AC2298" s="66"/>
      <c r="AD2298" s="35"/>
      <c r="AE2298" s="35"/>
      <c r="AF2298" s="35"/>
      <c r="AG2298" s="35"/>
      <c r="AH2298" s="35"/>
      <c r="AI2298" s="35"/>
      <c r="AJ2298" s="35"/>
      <c r="AK2298" s="35"/>
      <c r="AL2298" s="35"/>
      <c r="AM2298" s="35"/>
      <c r="AN2298" s="35"/>
      <c r="AO2298" s="35"/>
      <c r="AP2298" s="35"/>
      <c r="AQ2298" s="35"/>
      <c r="AR2298" s="35"/>
      <c r="AS2298" s="35"/>
      <c r="AT2298" s="35"/>
      <c r="AU2298" s="35"/>
      <c r="AV2298" s="35"/>
    </row>
    <row r="2299" spans="1:48" s="148" customFormat="1" ht="33" customHeight="1">
      <c r="A2299" s="74"/>
      <c r="B2299" s="375" t="str">
        <f>+O651</f>
        <v>CASETA DE GASES</v>
      </c>
      <c r="C2299" s="375"/>
      <c r="D2299" s="375"/>
      <c r="E2299" s="375"/>
      <c r="F2299" s="375"/>
      <c r="G2299" s="375"/>
      <c r="H2299" s="375"/>
      <c r="I2299" s="375"/>
      <c r="J2299" s="375"/>
      <c r="K2299" s="375"/>
      <c r="L2299" s="375"/>
      <c r="M2299" s="375"/>
      <c r="N2299" s="375"/>
      <c r="O2299" s="375"/>
      <c r="P2299" s="375"/>
      <c r="W2299" s="142"/>
      <c r="X2299" s="223">
        <v>0</v>
      </c>
      <c r="Y2299" s="149"/>
      <c r="Z2299" s="149"/>
      <c r="AA2299" s="149"/>
      <c r="AB2299" s="149"/>
      <c r="AC2299" s="260"/>
    </row>
    <row r="2300" spans="1:48" s="54" customFormat="1" ht="15.75">
      <c r="A2300" s="35"/>
      <c r="B2300" s="38" t="s">
        <v>1054</v>
      </c>
      <c r="C2300" s="36" t="s">
        <v>60</v>
      </c>
      <c r="D2300" s="36"/>
      <c r="X2300" s="250"/>
      <c r="Y2300"/>
      <c r="Z2300"/>
      <c r="AA2300"/>
      <c r="AB2300"/>
      <c r="AC2300" s="66"/>
      <c r="AD2300" s="35"/>
      <c r="AE2300" s="35"/>
      <c r="AF2300" s="35"/>
      <c r="AG2300" s="35"/>
      <c r="AH2300" s="35"/>
      <c r="AI2300" s="35"/>
      <c r="AJ2300" s="35"/>
      <c r="AK2300" s="35"/>
      <c r="AL2300" s="35"/>
      <c r="AM2300" s="35"/>
      <c r="AN2300" s="35"/>
      <c r="AO2300" s="35"/>
      <c r="AP2300" s="35"/>
      <c r="AQ2300" s="35"/>
      <c r="AR2300" s="35"/>
      <c r="AS2300" s="35"/>
      <c r="AT2300" s="35"/>
      <c r="AU2300" s="35"/>
      <c r="AV2300" s="35"/>
    </row>
    <row r="2301" spans="1:48" s="148" customFormat="1">
      <c r="A2301" s="74"/>
      <c r="B2301" s="375" t="str">
        <f>+O652</f>
        <v>EXTERIOR</v>
      </c>
      <c r="C2301" s="375"/>
      <c r="D2301" s="375"/>
      <c r="E2301" s="375"/>
      <c r="F2301" s="375"/>
      <c r="G2301" s="375"/>
      <c r="H2301" s="375"/>
      <c r="I2301" s="375"/>
      <c r="J2301" s="375"/>
      <c r="K2301" s="375"/>
      <c r="L2301" s="375"/>
      <c r="M2301" s="375"/>
      <c r="N2301" s="375"/>
      <c r="O2301" s="375"/>
      <c r="P2301" s="375"/>
      <c r="W2301" s="142"/>
      <c r="X2301" s="223">
        <v>0</v>
      </c>
      <c r="Y2301" s="149"/>
      <c r="Z2301" s="149"/>
      <c r="AA2301" s="149"/>
      <c r="AB2301" s="149"/>
      <c r="AC2301" s="260"/>
    </row>
    <row r="2302" spans="1:48" s="35" customFormat="1" ht="15.75">
      <c r="B2302" s="38" t="s">
        <v>1055</v>
      </c>
      <c r="C2302" s="36" t="s">
        <v>60</v>
      </c>
      <c r="D2302" s="36"/>
      <c r="X2302" s="248"/>
      <c r="Y2302"/>
      <c r="Z2302"/>
      <c r="AA2302"/>
      <c r="AB2302"/>
      <c r="AC2302" s="66"/>
    </row>
    <row r="2303" spans="1:48" s="35" customFormat="1" ht="15.75">
      <c r="B2303" s="38" t="s">
        <v>1056</v>
      </c>
      <c r="C2303" s="36" t="s">
        <v>60</v>
      </c>
      <c r="D2303" s="36"/>
      <c r="X2303" s="248"/>
      <c r="Y2303"/>
      <c r="Z2303"/>
      <c r="AA2303"/>
      <c r="AB2303"/>
      <c r="AC2303" s="66"/>
    </row>
    <row r="2304" spans="1:48" s="35" customFormat="1" ht="15.75">
      <c r="B2304" s="38" t="s">
        <v>1057</v>
      </c>
      <c r="C2304" s="36" t="s">
        <v>60</v>
      </c>
      <c r="D2304" s="36"/>
      <c r="X2304" s="248"/>
      <c r="Y2304"/>
      <c r="Z2304"/>
      <c r="AA2304"/>
      <c r="AB2304"/>
      <c r="AC2304" s="66"/>
    </row>
    <row r="2305" spans="1:48" s="148" customFormat="1">
      <c r="A2305" s="74"/>
      <c r="B2305" s="375" t="str">
        <f>+O2306</f>
        <v>SONOGRAFIA</v>
      </c>
      <c r="C2305" s="375"/>
      <c r="D2305" s="375"/>
      <c r="E2305" s="375"/>
      <c r="F2305" s="375"/>
      <c r="G2305" s="375"/>
      <c r="H2305" s="375"/>
      <c r="I2305" s="375"/>
      <c r="J2305" s="375"/>
      <c r="K2305" s="375"/>
      <c r="L2305" s="375"/>
      <c r="M2305" s="375"/>
      <c r="N2305" s="375"/>
      <c r="O2305" s="375"/>
      <c r="P2305" s="375"/>
      <c r="W2305" s="142"/>
      <c r="X2305" s="223">
        <f t="shared" ref="X2305" si="331">+W2305*L2305</f>
        <v>0</v>
      </c>
      <c r="Y2305" s="149"/>
      <c r="Z2305" s="149"/>
      <c r="AA2305" s="149"/>
      <c r="AB2305" s="149"/>
      <c r="AC2305" s="260"/>
    </row>
    <row r="2306" spans="1:48" s="228" customFormat="1">
      <c r="A2306" s="35"/>
      <c r="B2306" s="38" t="s">
        <v>1058</v>
      </c>
      <c r="C2306" s="36" t="s">
        <v>60</v>
      </c>
      <c r="D2306" s="36"/>
      <c r="E2306" s="57" t="str">
        <f>+E681</f>
        <v>MEGATOSCOPIO</v>
      </c>
      <c r="F2306" s="57"/>
      <c r="G2306" s="57"/>
      <c r="H2306" s="57"/>
      <c r="I2306" s="57"/>
      <c r="J2306" s="57" t="str">
        <f>+J651</f>
        <v>Blanco</v>
      </c>
      <c r="K2306" s="57" t="str">
        <f>+K653</f>
        <v>Usado</v>
      </c>
      <c r="L2306" s="57">
        <v>1</v>
      </c>
      <c r="M2306" s="57"/>
      <c r="N2306" s="57"/>
      <c r="O2306" s="57" t="s">
        <v>947</v>
      </c>
      <c r="P2306" s="57"/>
      <c r="Q2306" s="35"/>
      <c r="R2306" s="35"/>
      <c r="S2306" s="35"/>
      <c r="T2306" s="35"/>
      <c r="U2306" s="35"/>
      <c r="V2306" s="35"/>
      <c r="W2306" s="196">
        <f>+W681</f>
        <v>50000</v>
      </c>
      <c r="X2306" s="111">
        <f>+W2306</f>
        <v>50000</v>
      </c>
      <c r="Y2306"/>
      <c r="Z2306"/>
      <c r="AA2306"/>
      <c r="AB2306"/>
      <c r="AC2306" s="66"/>
      <c r="AD2306" s="35"/>
      <c r="AE2306" s="35"/>
      <c r="AF2306" s="35"/>
      <c r="AG2306" s="35"/>
      <c r="AH2306" s="35"/>
      <c r="AI2306" s="35"/>
      <c r="AJ2306" s="35"/>
      <c r="AK2306" s="35"/>
      <c r="AL2306" s="35"/>
      <c r="AM2306" s="35"/>
      <c r="AN2306" s="35"/>
      <c r="AO2306" s="35"/>
      <c r="AP2306" s="35"/>
      <c r="AQ2306" s="35"/>
      <c r="AR2306" s="35"/>
      <c r="AS2306" s="35"/>
      <c r="AT2306" s="35"/>
      <c r="AU2306" s="35"/>
      <c r="AV2306" s="35"/>
    </row>
    <row r="2307" spans="1:48" s="54" customFormat="1">
      <c r="A2307" s="35"/>
      <c r="B2307" s="38" t="s">
        <v>1059</v>
      </c>
      <c r="C2307" s="36" t="s">
        <v>60</v>
      </c>
      <c r="D2307" s="36"/>
      <c r="E2307" s="57" t="s">
        <v>949</v>
      </c>
      <c r="F2307" s="57"/>
      <c r="G2307" s="57" t="s">
        <v>948</v>
      </c>
      <c r="H2307" s="57"/>
      <c r="I2307" s="57"/>
      <c r="J2307" s="57" t="str">
        <f>+J2306</f>
        <v>Blanco</v>
      </c>
      <c r="K2307" s="57" t="str">
        <f>+K2306</f>
        <v>Usado</v>
      </c>
      <c r="L2307" s="57">
        <f>+L2306</f>
        <v>1</v>
      </c>
      <c r="O2307" s="57" t="s">
        <v>947</v>
      </c>
      <c r="P2307" s="57"/>
      <c r="Q2307" s="35"/>
      <c r="R2307" s="35"/>
      <c r="S2307" s="35"/>
      <c r="T2307" s="35"/>
      <c r="U2307" s="35"/>
      <c r="V2307" s="35"/>
      <c r="W2307" s="196">
        <f>+W2306</f>
        <v>50000</v>
      </c>
      <c r="X2307" s="111">
        <f>+W2307</f>
        <v>50000</v>
      </c>
      <c r="Y2307"/>
      <c r="Z2307"/>
      <c r="AA2307"/>
      <c r="AB2307"/>
      <c r="AC2307" s="66"/>
      <c r="AD2307" s="35"/>
      <c r="AE2307" s="35"/>
      <c r="AF2307" s="35"/>
      <c r="AG2307" s="35"/>
      <c r="AH2307" s="35"/>
      <c r="AI2307" s="35"/>
      <c r="AJ2307" s="35"/>
      <c r="AK2307" s="35"/>
      <c r="AL2307" s="35"/>
      <c r="AM2307" s="35"/>
      <c r="AN2307" s="35"/>
      <c r="AO2307" s="35"/>
      <c r="AP2307" s="35"/>
      <c r="AQ2307" s="35"/>
      <c r="AR2307" s="35"/>
      <c r="AS2307" s="35"/>
      <c r="AT2307" s="35"/>
      <c r="AU2307" s="35"/>
      <c r="AV2307" s="35"/>
    </row>
    <row r="2308" spans="1:48" s="148" customFormat="1">
      <c r="A2308" s="74"/>
      <c r="B2308" s="375" t="str">
        <f>+O2311</f>
        <v>UCI NEONATAL</v>
      </c>
      <c r="C2308" s="375"/>
      <c r="D2308" s="375"/>
      <c r="E2308" s="375"/>
      <c r="F2308" s="375"/>
      <c r="G2308" s="375"/>
      <c r="H2308" s="375"/>
      <c r="I2308" s="375"/>
      <c r="J2308" s="375"/>
      <c r="K2308" s="375"/>
      <c r="L2308" s="375"/>
      <c r="M2308" s="375"/>
      <c r="N2308" s="375"/>
      <c r="O2308" s="375"/>
      <c r="P2308" s="375"/>
      <c r="W2308" s="142"/>
      <c r="X2308" s="223">
        <v>0</v>
      </c>
      <c r="Y2308" s="149"/>
      <c r="Z2308" s="149"/>
      <c r="AA2308" s="149"/>
      <c r="AB2308" s="149"/>
      <c r="AC2308" s="260"/>
    </row>
    <row r="2309" spans="1:48" s="51" customFormat="1">
      <c r="A2309" s="42"/>
      <c r="B2309" s="38" t="s">
        <v>1060</v>
      </c>
      <c r="C2309" s="36" t="s">
        <v>60</v>
      </c>
      <c r="D2309" s="36"/>
      <c r="E2309" s="50" t="s">
        <v>950</v>
      </c>
      <c r="F2309" s="50"/>
      <c r="G2309" s="50" t="s">
        <v>518</v>
      </c>
      <c r="H2309" s="50" t="s">
        <v>951</v>
      </c>
      <c r="I2309" s="50"/>
      <c r="J2309" s="50" t="str">
        <f>+J2307</f>
        <v>Blanco</v>
      </c>
      <c r="K2309" s="50" t="str">
        <f>+K2307</f>
        <v>Usado</v>
      </c>
      <c r="L2309" s="50">
        <f>+L2307</f>
        <v>1</v>
      </c>
      <c r="O2309" s="50" t="s">
        <v>952</v>
      </c>
      <c r="P2309" s="50"/>
      <c r="Q2309" s="42"/>
      <c r="R2309" s="42"/>
      <c r="S2309" s="42"/>
      <c r="T2309" s="42"/>
      <c r="U2309" s="42"/>
      <c r="V2309" s="42"/>
      <c r="W2309" s="196">
        <v>66000</v>
      </c>
      <c r="X2309" s="111">
        <f>+W2309</f>
        <v>66000</v>
      </c>
      <c r="Y2309" s="79"/>
      <c r="Z2309" s="79"/>
      <c r="AA2309" s="79"/>
      <c r="AB2309" s="79"/>
      <c r="AC2309" s="261"/>
      <c r="AD2309" s="42"/>
      <c r="AE2309" s="42"/>
      <c r="AF2309" s="42"/>
      <c r="AG2309" s="42"/>
      <c r="AH2309" s="42"/>
      <c r="AI2309" s="42"/>
      <c r="AJ2309" s="42"/>
      <c r="AK2309" s="42"/>
      <c r="AL2309" s="42"/>
      <c r="AM2309" s="42"/>
      <c r="AN2309" s="42"/>
      <c r="AO2309" s="42"/>
      <c r="AP2309" s="42"/>
      <c r="AQ2309" s="42"/>
      <c r="AR2309" s="42"/>
      <c r="AS2309" s="42"/>
      <c r="AT2309" s="42"/>
      <c r="AU2309" s="42"/>
      <c r="AV2309" s="42"/>
    </row>
    <row r="2310" spans="1:48" s="51" customFormat="1">
      <c r="A2310" s="42"/>
      <c r="B2310" s="38" t="s">
        <v>1061</v>
      </c>
      <c r="C2310" s="36" t="s">
        <v>60</v>
      </c>
      <c r="D2310" s="36"/>
      <c r="E2310" s="50" t="str">
        <f>+E673</f>
        <v>MONITOR</v>
      </c>
      <c r="F2310" s="50"/>
      <c r="G2310" s="50" t="str">
        <f>+G673</f>
        <v>EDAN</v>
      </c>
      <c r="H2310" s="50"/>
      <c r="I2310" s="50"/>
      <c r="J2310" s="50" t="str">
        <f>+J2309</f>
        <v>Blanco</v>
      </c>
      <c r="K2310" s="50" t="str">
        <f>+K2309</f>
        <v>Usado</v>
      </c>
      <c r="L2310" s="50">
        <f>+L2309</f>
        <v>1</v>
      </c>
      <c r="O2310" s="50" t="s">
        <v>952</v>
      </c>
      <c r="P2310" s="50"/>
      <c r="Q2310" s="42"/>
      <c r="R2310" s="42"/>
      <c r="S2310" s="42"/>
      <c r="T2310" s="42"/>
      <c r="U2310" s="42"/>
      <c r="V2310" s="42"/>
      <c r="W2310" s="196">
        <f>+W2307</f>
        <v>50000</v>
      </c>
      <c r="X2310" s="111">
        <f>+W2306</f>
        <v>50000</v>
      </c>
      <c r="Y2310" s="79"/>
      <c r="Z2310" s="79"/>
      <c r="AA2310" s="79"/>
      <c r="AB2310" s="79"/>
      <c r="AC2310" s="261"/>
      <c r="AD2310" s="42"/>
      <c r="AE2310" s="42"/>
      <c r="AF2310" s="42"/>
      <c r="AG2310" s="42"/>
      <c r="AH2310" s="42"/>
      <c r="AI2310" s="42"/>
      <c r="AJ2310" s="42"/>
      <c r="AK2310" s="42"/>
      <c r="AL2310" s="42"/>
      <c r="AM2310" s="42"/>
      <c r="AN2310" s="42"/>
      <c r="AO2310" s="42"/>
      <c r="AP2310" s="42"/>
      <c r="AQ2310" s="42"/>
      <c r="AR2310" s="42"/>
      <c r="AS2310" s="42"/>
      <c r="AT2310" s="42"/>
      <c r="AU2310" s="42"/>
      <c r="AV2310" s="42"/>
    </row>
    <row r="2311" spans="1:48" s="228" customFormat="1">
      <c r="A2311" s="35"/>
      <c r="B2311" s="38" t="s">
        <v>1062</v>
      </c>
      <c r="C2311" s="36" t="s">
        <v>60</v>
      </c>
      <c r="D2311" s="36"/>
      <c r="E2311" s="50" t="s">
        <v>953</v>
      </c>
      <c r="F2311" s="50"/>
      <c r="G2311" s="50" t="s">
        <v>955</v>
      </c>
      <c r="H2311" s="50" t="s">
        <v>954</v>
      </c>
      <c r="I2311" s="50"/>
      <c r="J2311" s="50" t="str">
        <f>+J2310</f>
        <v>Blanco</v>
      </c>
      <c r="K2311" s="50" t="str">
        <f>+K2307</f>
        <v>Usado</v>
      </c>
      <c r="L2311" s="50">
        <v>3</v>
      </c>
      <c r="M2311" s="51"/>
      <c r="N2311" s="51"/>
      <c r="O2311" s="50" t="s">
        <v>952</v>
      </c>
      <c r="P2311" s="50"/>
      <c r="Q2311" s="35"/>
      <c r="R2311" s="35"/>
      <c r="S2311" s="35"/>
      <c r="T2311" s="35"/>
      <c r="U2311" s="35"/>
      <c r="V2311" s="35"/>
      <c r="W2311" s="196">
        <f>5000*60</f>
        <v>300000</v>
      </c>
      <c r="X2311" s="111">
        <f>+L2311*W2311</f>
        <v>900000</v>
      </c>
      <c r="Y2311"/>
      <c r="Z2311"/>
      <c r="AA2311"/>
      <c r="AB2311"/>
      <c r="AC2311" s="66"/>
      <c r="AD2311" s="35"/>
      <c r="AE2311" s="35"/>
      <c r="AF2311" s="35"/>
      <c r="AG2311" s="35"/>
      <c r="AH2311" s="35"/>
      <c r="AI2311" s="35"/>
      <c r="AJ2311" s="35"/>
      <c r="AK2311" s="35"/>
      <c r="AL2311" s="35"/>
      <c r="AM2311" s="35"/>
      <c r="AN2311" s="35"/>
      <c r="AO2311" s="35"/>
      <c r="AP2311" s="35"/>
      <c r="AQ2311" s="35"/>
      <c r="AR2311" s="35"/>
      <c r="AS2311" s="35"/>
      <c r="AT2311" s="35"/>
      <c r="AU2311" s="35"/>
      <c r="AV2311" s="35"/>
    </row>
    <row r="2312" spans="1:48" s="51" customFormat="1">
      <c r="A2312" s="42"/>
      <c r="B2312" s="38" t="s">
        <v>1063</v>
      </c>
      <c r="C2312" s="36" t="s">
        <v>60</v>
      </c>
      <c r="D2312" s="36"/>
      <c r="E2312" s="50" t="s">
        <v>956</v>
      </c>
      <c r="F2312" s="50"/>
      <c r="G2312" s="50" t="s">
        <v>957</v>
      </c>
      <c r="H2312" s="50"/>
      <c r="I2312" s="50"/>
      <c r="J2312" s="50" t="str">
        <f>+J2311</f>
        <v>Blanco</v>
      </c>
      <c r="K2312" s="50" t="str">
        <f>+K2310</f>
        <v>Usado</v>
      </c>
      <c r="L2312" s="50">
        <v>1</v>
      </c>
      <c r="O2312" s="50" t="s">
        <v>952</v>
      </c>
      <c r="P2312" s="50"/>
      <c r="Q2312" s="42"/>
      <c r="R2312" s="42"/>
      <c r="S2312" s="42"/>
      <c r="T2312" s="42"/>
      <c r="U2312" s="42"/>
      <c r="V2312" s="42"/>
      <c r="W2312" s="196">
        <v>210540</v>
      </c>
      <c r="X2312" s="111">
        <f>+W2312</f>
        <v>210540</v>
      </c>
      <c r="Y2312" s="79"/>
      <c r="Z2312" s="79"/>
      <c r="AA2312" s="79"/>
      <c r="AB2312" s="79"/>
      <c r="AC2312" s="261"/>
      <c r="AD2312" s="42"/>
      <c r="AE2312" s="42"/>
      <c r="AF2312" s="42"/>
      <c r="AG2312" s="42"/>
      <c r="AH2312" s="42"/>
      <c r="AI2312" s="42"/>
      <c r="AJ2312" s="42"/>
      <c r="AK2312" s="42"/>
      <c r="AL2312" s="42"/>
      <c r="AM2312" s="42"/>
      <c r="AN2312" s="42"/>
      <c r="AO2312" s="42"/>
      <c r="AP2312" s="42"/>
      <c r="AQ2312" s="42"/>
      <c r="AR2312" s="42"/>
      <c r="AS2312" s="42"/>
      <c r="AT2312" s="42"/>
      <c r="AU2312" s="42"/>
      <c r="AV2312" s="42"/>
    </row>
    <row r="2313" spans="1:48" s="141" customFormat="1">
      <c r="A2313" s="35"/>
      <c r="B2313" s="375" t="s">
        <v>920</v>
      </c>
      <c r="C2313" s="375"/>
      <c r="D2313" s="375"/>
      <c r="E2313" s="375"/>
      <c r="F2313" s="375"/>
      <c r="G2313" s="375"/>
      <c r="H2313" s="375"/>
      <c r="I2313" s="375"/>
      <c r="J2313" s="375"/>
      <c r="K2313" s="375"/>
      <c r="L2313" s="375"/>
      <c r="M2313" s="375"/>
      <c r="N2313" s="375"/>
      <c r="O2313" s="375"/>
      <c r="P2313" s="375"/>
      <c r="W2313" s="142"/>
      <c r="X2313" s="223">
        <v>0</v>
      </c>
      <c r="Y2313" s="144"/>
      <c r="Z2313" s="144"/>
      <c r="AA2313" s="144"/>
      <c r="AB2313" s="144"/>
      <c r="AC2313" s="153"/>
    </row>
    <row r="2314" spans="1:48" s="51" customFormat="1">
      <c r="A2314" s="42"/>
      <c r="B2314" s="38" t="s">
        <v>1064</v>
      </c>
      <c r="C2314" s="36" t="s">
        <v>60</v>
      </c>
      <c r="D2314" s="36"/>
      <c r="E2314" s="34" t="s">
        <v>856</v>
      </c>
      <c r="F2314" s="34"/>
      <c r="G2314" s="34" t="s">
        <v>664</v>
      </c>
      <c r="H2314" s="34" t="s">
        <v>665</v>
      </c>
      <c r="I2314" s="34"/>
      <c r="J2314" s="34" t="s">
        <v>859</v>
      </c>
      <c r="K2314" s="34" t="s">
        <v>595</v>
      </c>
      <c r="L2314" s="34">
        <v>1</v>
      </c>
      <c r="M2314" s="35"/>
      <c r="N2314" s="48"/>
      <c r="O2314" s="34" t="s">
        <v>860</v>
      </c>
      <c r="P2314" s="34"/>
      <c r="Q2314" s="42"/>
      <c r="R2314" s="42"/>
      <c r="S2314" s="42"/>
      <c r="T2314" s="42"/>
      <c r="U2314" s="42"/>
      <c r="V2314" s="42"/>
      <c r="W2314" s="196">
        <f>5000*60</f>
        <v>300000</v>
      </c>
      <c r="X2314" s="111">
        <f>+W2314</f>
        <v>300000</v>
      </c>
      <c r="Y2314" s="79"/>
      <c r="Z2314" s="79"/>
      <c r="AA2314" s="79"/>
      <c r="AB2314" s="79"/>
      <c r="AC2314" s="261"/>
      <c r="AD2314" s="42"/>
      <c r="AE2314" s="42"/>
      <c r="AF2314" s="42"/>
      <c r="AG2314" s="42"/>
      <c r="AH2314" s="42"/>
      <c r="AI2314" s="42"/>
      <c r="AJ2314" s="42"/>
      <c r="AK2314" s="42"/>
      <c r="AL2314" s="42"/>
      <c r="AM2314" s="42"/>
      <c r="AN2314" s="42"/>
      <c r="AO2314" s="42"/>
      <c r="AP2314" s="42"/>
      <c r="AQ2314" s="42"/>
      <c r="AR2314" s="42"/>
      <c r="AS2314" s="42"/>
      <c r="AT2314" s="42"/>
      <c r="AU2314" s="42"/>
      <c r="AV2314" s="42"/>
    </row>
    <row r="2315" spans="1:48" s="51" customFormat="1">
      <c r="A2315" s="42"/>
      <c r="B2315" s="38" t="s">
        <v>1065</v>
      </c>
      <c r="C2315" s="36" t="s">
        <v>60</v>
      </c>
      <c r="D2315" s="36"/>
      <c r="E2315" s="34" t="s">
        <v>858</v>
      </c>
      <c r="F2315" s="34"/>
      <c r="G2315" s="34" t="s">
        <v>664</v>
      </c>
      <c r="H2315" s="34" t="s">
        <v>857</v>
      </c>
      <c r="I2315" s="34"/>
      <c r="J2315" s="34" t="s">
        <v>859</v>
      </c>
      <c r="K2315" s="34" t="s">
        <v>595</v>
      </c>
      <c r="L2315" s="34">
        <v>1</v>
      </c>
      <c r="M2315" s="35"/>
      <c r="N2315" s="48"/>
      <c r="O2315" s="34" t="s">
        <v>860</v>
      </c>
      <c r="P2315" s="34"/>
      <c r="Q2315" s="42"/>
      <c r="R2315" s="42"/>
      <c r="S2315" s="42"/>
      <c r="T2315" s="42"/>
      <c r="U2315" s="42"/>
      <c r="V2315" s="42"/>
      <c r="W2315" s="117">
        <v>298000</v>
      </c>
      <c r="X2315" s="111">
        <f>+W2315</f>
        <v>298000</v>
      </c>
      <c r="Y2315" s="79"/>
      <c r="Z2315" s="79"/>
      <c r="AA2315" s="79"/>
      <c r="AB2315" s="79"/>
      <c r="AC2315" s="261"/>
      <c r="AD2315" s="42"/>
      <c r="AE2315" s="42"/>
      <c r="AF2315" s="42"/>
      <c r="AG2315" s="42"/>
      <c r="AH2315" s="42"/>
      <c r="AI2315" s="42"/>
      <c r="AJ2315" s="42"/>
      <c r="AK2315" s="42"/>
      <c r="AL2315" s="42"/>
      <c r="AM2315" s="42"/>
      <c r="AN2315" s="42"/>
      <c r="AO2315" s="42"/>
      <c r="AP2315" s="42"/>
      <c r="AQ2315" s="42"/>
      <c r="AR2315" s="42"/>
      <c r="AS2315" s="42"/>
      <c r="AT2315" s="42"/>
      <c r="AU2315" s="42"/>
      <c r="AV2315" s="42"/>
    </row>
    <row r="2316" spans="1:48" s="42" customFormat="1">
      <c r="B2316" s="38" t="s">
        <v>1066</v>
      </c>
      <c r="C2316" s="36" t="s">
        <v>60</v>
      </c>
      <c r="D2316" s="36"/>
      <c r="E2316" s="34" t="s">
        <v>861</v>
      </c>
      <c r="F2316" s="34"/>
      <c r="G2316" s="34" t="s">
        <v>862</v>
      </c>
      <c r="H2316" s="34">
        <v>8101844027</v>
      </c>
      <c r="I2316" s="34"/>
      <c r="J2316" s="34" t="s">
        <v>388</v>
      </c>
      <c r="K2316" s="34" t="s">
        <v>377</v>
      </c>
      <c r="L2316" s="34">
        <v>1</v>
      </c>
      <c r="M2316" s="35"/>
      <c r="N2316" s="35"/>
      <c r="O2316" s="34" t="s">
        <v>860</v>
      </c>
      <c r="P2316" s="34"/>
      <c r="W2316" s="196">
        <f>2000*40</f>
        <v>80000</v>
      </c>
      <c r="X2316" s="111">
        <f>+W2316</f>
        <v>80000</v>
      </c>
      <c r="Y2316" s="79"/>
      <c r="Z2316" s="79"/>
      <c r="AA2316" s="79"/>
      <c r="AB2316" s="79"/>
      <c r="AC2316" s="261"/>
    </row>
    <row r="2317" spans="1:48" s="151" customFormat="1">
      <c r="A2317" s="42"/>
      <c r="B2317" s="375" t="str">
        <f>+O657</f>
        <v>CUARTO ELECTRICO</v>
      </c>
      <c r="C2317" s="375"/>
      <c r="D2317" s="375"/>
      <c r="E2317" s="375"/>
      <c r="F2317" s="375"/>
      <c r="G2317" s="375"/>
      <c r="H2317" s="375"/>
      <c r="I2317" s="375"/>
      <c r="J2317" s="375"/>
      <c r="K2317" s="375"/>
      <c r="L2317" s="375"/>
      <c r="M2317" s="375"/>
      <c r="N2317" s="375"/>
      <c r="O2317" s="375"/>
      <c r="P2317" s="375"/>
      <c r="W2317" s="142"/>
      <c r="X2317" s="223">
        <v>0</v>
      </c>
      <c r="Y2317" s="152"/>
      <c r="Z2317" s="152"/>
      <c r="AA2317" s="152"/>
      <c r="AB2317" s="152"/>
      <c r="AC2317" s="262"/>
    </row>
    <row r="2318" spans="1:48" s="35" customFormat="1" ht="15.75">
      <c r="B2318" s="38" t="s">
        <v>1067</v>
      </c>
      <c r="C2318" s="36" t="s">
        <v>60</v>
      </c>
      <c r="D2318" s="36"/>
      <c r="X2318" s="248"/>
      <c r="Y2318"/>
      <c r="Z2318"/>
      <c r="AA2318"/>
      <c r="AB2318"/>
      <c r="AC2318" s="66"/>
    </row>
    <row r="2319" spans="1:48" s="42" customFormat="1" ht="15.75">
      <c r="B2319" s="38" t="s">
        <v>1068</v>
      </c>
      <c r="C2319" s="36" t="s">
        <v>60</v>
      </c>
      <c r="D2319" s="36"/>
      <c r="X2319" s="251"/>
      <c r="Y2319" s="79"/>
      <c r="Z2319" s="79"/>
      <c r="AA2319" s="79"/>
      <c r="AB2319" s="79"/>
      <c r="AC2319" s="261"/>
    </row>
    <row r="2320" spans="1:48" s="42" customFormat="1" ht="15.75">
      <c r="B2320" s="38" t="s">
        <v>1069</v>
      </c>
      <c r="C2320" s="36" t="s">
        <v>60</v>
      </c>
      <c r="D2320" s="36"/>
      <c r="X2320" s="251"/>
      <c r="Y2320" s="79"/>
      <c r="Z2320" s="79"/>
      <c r="AA2320" s="79"/>
      <c r="AB2320" s="79"/>
      <c r="AC2320" s="261"/>
    </row>
    <row r="2321" spans="1:48" s="42" customFormat="1" ht="15.75">
      <c r="B2321" s="38" t="s">
        <v>1070</v>
      </c>
      <c r="C2321" s="36" t="s">
        <v>60</v>
      </c>
      <c r="D2321" s="36"/>
      <c r="X2321" s="251"/>
      <c r="Y2321" s="79"/>
      <c r="Z2321" s="79"/>
      <c r="AA2321" s="79"/>
      <c r="AB2321" s="79"/>
      <c r="AC2321" s="261"/>
    </row>
    <row r="2322" spans="1:48" s="42" customFormat="1" ht="15.75">
      <c r="B2322" s="38" t="s">
        <v>1071</v>
      </c>
      <c r="C2322" s="36"/>
      <c r="D2322" s="36"/>
      <c r="X2322" s="251"/>
      <c r="Y2322" s="79"/>
      <c r="Z2322" s="79"/>
      <c r="AA2322" s="79"/>
      <c r="AB2322" s="79"/>
      <c r="AC2322" s="261"/>
    </row>
    <row r="2323" spans="1:48" s="35" customFormat="1" ht="15.75">
      <c r="B2323" s="38" t="s">
        <v>1072</v>
      </c>
      <c r="C2323" s="36" t="s">
        <v>60</v>
      </c>
      <c r="D2323" s="36"/>
      <c r="X2323" s="248"/>
      <c r="Y2323"/>
      <c r="Z2323"/>
      <c r="AA2323"/>
      <c r="AB2323"/>
      <c r="AC2323" s="66"/>
    </row>
    <row r="2324" spans="1:48" s="141" customFormat="1">
      <c r="A2324" s="35"/>
      <c r="B2324" s="375" t="str">
        <f>+O659</f>
        <v>CUARTO DE MAQUINA</v>
      </c>
      <c r="C2324" s="375"/>
      <c r="D2324" s="375"/>
      <c r="E2324" s="375"/>
      <c r="F2324" s="375"/>
      <c r="G2324" s="375"/>
      <c r="H2324" s="375"/>
      <c r="I2324" s="375"/>
      <c r="J2324" s="375"/>
      <c r="K2324" s="375"/>
      <c r="L2324" s="375"/>
      <c r="M2324" s="375"/>
      <c r="N2324" s="375"/>
      <c r="O2324" s="375"/>
      <c r="P2324" s="375"/>
      <c r="W2324" s="142"/>
      <c r="X2324" s="223">
        <v>0</v>
      </c>
      <c r="Y2324" s="144"/>
      <c r="Z2324" s="144"/>
      <c r="AA2324" s="144"/>
      <c r="AB2324" s="144"/>
      <c r="AC2324" s="153"/>
    </row>
    <row r="2325" spans="1:48" s="35" customFormat="1" ht="15.75">
      <c r="B2325" s="38" t="s">
        <v>1073</v>
      </c>
      <c r="C2325" s="36" t="s">
        <v>60</v>
      </c>
      <c r="D2325" s="36"/>
      <c r="X2325" s="248"/>
      <c r="Y2325"/>
      <c r="Z2325"/>
      <c r="AA2325"/>
      <c r="AB2325"/>
      <c r="AC2325" s="66"/>
    </row>
    <row r="2326" spans="1:48" s="35" customFormat="1" ht="15.75">
      <c r="B2326" s="38" t="s">
        <v>1074</v>
      </c>
      <c r="C2326" s="36" t="s">
        <v>60</v>
      </c>
      <c r="D2326" s="36"/>
      <c r="X2326" s="248"/>
      <c r="Y2326"/>
      <c r="Z2326"/>
      <c r="AA2326"/>
      <c r="AB2326"/>
      <c r="AC2326" s="66"/>
    </row>
    <row r="2327" spans="1:48" s="42" customFormat="1" ht="15.75">
      <c r="B2327" s="38" t="s">
        <v>1075</v>
      </c>
      <c r="C2327" s="36" t="s">
        <v>60</v>
      </c>
      <c r="D2327" s="36"/>
      <c r="X2327" s="251"/>
      <c r="Y2327" s="79"/>
      <c r="Z2327" s="79"/>
      <c r="AA2327" s="79"/>
      <c r="AB2327" s="79"/>
      <c r="AC2327" s="261"/>
    </row>
    <row r="2328" spans="1:48" s="151" customFormat="1">
      <c r="A2328" s="42"/>
      <c r="B2328" s="375" t="str">
        <f>+O2329</f>
        <v>AREA DE LAVADO</v>
      </c>
      <c r="C2328" s="375"/>
      <c r="D2328" s="375"/>
      <c r="E2328" s="375"/>
      <c r="F2328" s="375"/>
      <c r="G2328" s="375"/>
      <c r="H2328" s="375"/>
      <c r="I2328" s="375"/>
      <c r="J2328" s="375"/>
      <c r="K2328" s="375"/>
      <c r="L2328" s="375"/>
      <c r="M2328" s="375"/>
      <c r="N2328" s="375"/>
      <c r="O2328" s="375"/>
      <c r="P2328" s="375"/>
      <c r="W2328" s="142"/>
      <c r="X2328" s="223">
        <v>0</v>
      </c>
      <c r="Y2328" s="152"/>
      <c r="Z2328" s="152"/>
      <c r="AA2328" s="152"/>
      <c r="AB2328" s="152"/>
      <c r="AC2328" s="262"/>
    </row>
    <row r="2329" spans="1:48" s="228" customFormat="1">
      <c r="A2329" s="35"/>
      <c r="B2329" s="38" t="s">
        <v>1076</v>
      </c>
      <c r="C2329" s="36" t="s">
        <v>60</v>
      </c>
      <c r="D2329" s="36"/>
      <c r="E2329" s="34" t="s">
        <v>891</v>
      </c>
      <c r="F2329" s="34"/>
      <c r="G2329" s="34" t="s">
        <v>892</v>
      </c>
      <c r="H2329" s="34" t="s">
        <v>893</v>
      </c>
      <c r="I2329" s="34"/>
      <c r="J2329" s="34" t="s">
        <v>388</v>
      </c>
      <c r="K2329" s="34" t="s">
        <v>595</v>
      </c>
      <c r="L2329" s="34">
        <v>1</v>
      </c>
      <c r="M2329" s="35"/>
      <c r="N2329" s="48"/>
      <c r="O2329" s="34" t="s">
        <v>894</v>
      </c>
      <c r="P2329" s="34"/>
      <c r="Q2329" s="35"/>
      <c r="R2329" s="35"/>
      <c r="S2329" s="35"/>
      <c r="T2329" s="35"/>
      <c r="U2329" s="35"/>
      <c r="V2329" s="35"/>
      <c r="W2329" s="196">
        <f>3000*60</f>
        <v>180000</v>
      </c>
      <c r="X2329" s="111">
        <f>+W2329</f>
        <v>180000</v>
      </c>
      <c r="Y2329"/>
      <c r="Z2329"/>
      <c r="AA2329"/>
      <c r="AB2329"/>
      <c r="AC2329" s="66"/>
      <c r="AD2329" s="35"/>
      <c r="AE2329" s="35"/>
      <c r="AF2329" s="35"/>
      <c r="AG2329" s="35"/>
      <c r="AH2329" s="35"/>
      <c r="AI2329" s="35"/>
      <c r="AJ2329" s="35"/>
      <c r="AK2329" s="35"/>
      <c r="AL2329" s="35"/>
      <c r="AM2329" s="35"/>
      <c r="AN2329" s="35"/>
      <c r="AO2329" s="35"/>
      <c r="AP2329" s="35"/>
      <c r="AQ2329" s="35"/>
      <c r="AR2329" s="35"/>
      <c r="AS2329" s="35"/>
      <c r="AT2329" s="35"/>
      <c r="AU2329" s="35"/>
      <c r="AV2329" s="35"/>
    </row>
    <row r="2330" spans="1:48" s="141" customFormat="1">
      <c r="A2330" s="35"/>
      <c r="B2330" s="375" t="s">
        <v>918</v>
      </c>
      <c r="C2330" s="375"/>
      <c r="D2330" s="375"/>
      <c r="E2330" s="375"/>
      <c r="F2330" s="375"/>
      <c r="G2330" s="375"/>
      <c r="H2330" s="375"/>
      <c r="I2330" s="375"/>
      <c r="J2330" s="375"/>
      <c r="K2330" s="375"/>
      <c r="L2330" s="375"/>
      <c r="M2330" s="375"/>
      <c r="N2330" s="375"/>
      <c r="O2330" s="375"/>
      <c r="P2330" s="375"/>
      <c r="W2330" s="142"/>
      <c r="X2330" s="223">
        <v>0</v>
      </c>
      <c r="Y2330" s="144"/>
      <c r="Z2330" s="144"/>
      <c r="AA2330" s="144"/>
      <c r="AB2330" s="144"/>
      <c r="AC2330" s="153"/>
    </row>
    <row r="2331" spans="1:48" s="35" customFormat="1" ht="26.25">
      <c r="B2331" s="134" t="s">
        <v>1095</v>
      </c>
      <c r="C2331" s="137" t="str">
        <f>+C12</f>
        <v>4.1.1.4.01</v>
      </c>
      <c r="D2331" s="137"/>
      <c r="E2331" s="50" t="s">
        <v>917</v>
      </c>
      <c r="F2331" s="50"/>
      <c r="G2331" s="50" t="str">
        <f>+G2718</f>
        <v>FARCO</v>
      </c>
      <c r="H2331" s="50"/>
      <c r="I2331" s="50"/>
      <c r="J2331" s="50" t="str">
        <f>+J2329</f>
        <v>Blanco</v>
      </c>
      <c r="K2331" s="50" t="s">
        <v>377</v>
      </c>
      <c r="L2331" s="50">
        <v>1</v>
      </c>
      <c r="M2331" s="50"/>
      <c r="N2331" s="120"/>
      <c r="O2331" s="50" t="s">
        <v>918</v>
      </c>
      <c r="P2331" s="121"/>
      <c r="W2331" s="196">
        <v>160000</v>
      </c>
      <c r="X2331" s="103">
        <f>+W2331</f>
        <v>160000</v>
      </c>
      <c r="Y2331"/>
      <c r="Z2331"/>
      <c r="AA2331"/>
      <c r="AB2331"/>
      <c r="AC2331" s="66"/>
    </row>
    <row r="2332" spans="1:48" s="141" customFormat="1">
      <c r="A2332" s="35"/>
      <c r="B2332" s="375" t="s">
        <v>1135</v>
      </c>
      <c r="C2332" s="375"/>
      <c r="D2332" s="375"/>
      <c r="E2332" s="375"/>
      <c r="F2332" s="375"/>
      <c r="G2332" s="375"/>
      <c r="H2332" s="375"/>
      <c r="I2332" s="375"/>
      <c r="J2332" s="375"/>
      <c r="K2332" s="375"/>
      <c r="L2332" s="375"/>
      <c r="M2332" s="375"/>
      <c r="N2332" s="375"/>
      <c r="O2332" s="375"/>
      <c r="P2332" s="375"/>
      <c r="W2332" s="142"/>
      <c r="X2332" s="223">
        <v>0</v>
      </c>
      <c r="Y2332" s="144"/>
      <c r="Z2332" s="144"/>
      <c r="AA2332" s="144"/>
      <c r="AB2332" s="144"/>
      <c r="AC2332" s="153"/>
    </row>
    <row r="2333" spans="1:48" s="35" customFormat="1" ht="15.75">
      <c r="B2333" s="38" t="s">
        <v>1096</v>
      </c>
      <c r="C2333" s="36" t="s">
        <v>60</v>
      </c>
      <c r="D2333" s="36"/>
      <c r="X2333" s="248"/>
      <c r="Y2333"/>
      <c r="Z2333"/>
      <c r="AA2333"/>
      <c r="AB2333"/>
      <c r="AC2333" s="66"/>
    </row>
    <row r="2334" spans="1:48" s="35" customFormat="1" ht="15.75">
      <c r="B2334" s="38" t="s">
        <v>1097</v>
      </c>
      <c r="C2334" s="36" t="s">
        <v>60</v>
      </c>
      <c r="D2334" s="36"/>
      <c r="X2334" s="248"/>
      <c r="Y2334"/>
      <c r="Z2334"/>
      <c r="AA2334"/>
      <c r="AB2334"/>
      <c r="AC2334" s="66"/>
    </row>
    <row r="2335" spans="1:48" s="35" customFormat="1" ht="15.75">
      <c r="B2335" s="38" t="s">
        <v>1098</v>
      </c>
      <c r="C2335" s="36" t="s">
        <v>60</v>
      </c>
      <c r="D2335" s="36"/>
      <c r="X2335" s="248"/>
      <c r="Y2335"/>
      <c r="Z2335"/>
      <c r="AA2335"/>
      <c r="AB2335"/>
      <c r="AC2335" s="66"/>
    </row>
    <row r="2336" spans="1:48" s="35" customFormat="1" ht="15.75">
      <c r="B2336" s="38" t="s">
        <v>1099</v>
      </c>
      <c r="C2336" s="36" t="s">
        <v>60</v>
      </c>
      <c r="D2336" s="36"/>
      <c r="X2336" s="248"/>
      <c r="Y2336"/>
      <c r="Z2336"/>
      <c r="AA2336"/>
      <c r="AB2336"/>
      <c r="AC2336" s="66"/>
    </row>
    <row r="2337" spans="1:29" s="35" customFormat="1" ht="15.75">
      <c r="B2337" s="38" t="s">
        <v>1100</v>
      </c>
      <c r="C2337" s="36" t="s">
        <v>60</v>
      </c>
      <c r="D2337" s="36"/>
      <c r="X2337" s="248"/>
      <c r="Y2337"/>
      <c r="Z2337"/>
      <c r="AA2337"/>
      <c r="AB2337"/>
      <c r="AC2337" s="66"/>
    </row>
    <row r="2338" spans="1:29" s="35" customFormat="1" ht="15.75">
      <c r="B2338" s="38" t="s">
        <v>1101</v>
      </c>
      <c r="C2338" s="36" t="s">
        <v>60</v>
      </c>
      <c r="D2338" s="36"/>
      <c r="X2338" s="248"/>
      <c r="Y2338"/>
      <c r="Z2338"/>
      <c r="AA2338"/>
      <c r="AB2338"/>
      <c r="AC2338" s="66"/>
    </row>
    <row r="2339" spans="1:29" s="35" customFormat="1" ht="15.75">
      <c r="B2339" s="38" t="s">
        <v>1102</v>
      </c>
      <c r="C2339" s="36" t="s">
        <v>60</v>
      </c>
      <c r="D2339" s="36"/>
      <c r="X2339" s="248"/>
      <c r="Y2339"/>
      <c r="Z2339"/>
      <c r="AA2339"/>
      <c r="AB2339"/>
      <c r="AC2339" s="66"/>
    </row>
    <row r="2340" spans="1:29" s="60" customFormat="1" ht="15.75">
      <c r="B2340" s="38" t="s">
        <v>1103</v>
      </c>
      <c r="C2340" s="82" t="s">
        <v>60</v>
      </c>
      <c r="D2340" s="82"/>
      <c r="X2340" s="252"/>
      <c r="Y2340" s="78"/>
      <c r="Z2340" s="78"/>
      <c r="AA2340" s="78"/>
      <c r="AB2340" s="78"/>
      <c r="AC2340" s="263"/>
    </row>
    <row r="2341" spans="1:29" s="35" customFormat="1" ht="15.75">
      <c r="B2341" s="38" t="s">
        <v>1104</v>
      </c>
      <c r="C2341" s="36" t="s">
        <v>60</v>
      </c>
      <c r="D2341" s="36"/>
      <c r="X2341" s="248"/>
      <c r="Y2341"/>
      <c r="Z2341"/>
      <c r="AA2341"/>
      <c r="AB2341"/>
      <c r="AC2341" s="66"/>
    </row>
    <row r="2342" spans="1:29" s="35" customFormat="1" ht="15.75">
      <c r="B2342" s="38" t="s">
        <v>1105</v>
      </c>
      <c r="C2342" s="36" t="str">
        <f>+C2336</f>
        <v>4.1.1.4.01</v>
      </c>
      <c r="D2342" s="36"/>
      <c r="X2342" s="248"/>
      <c r="Y2342"/>
      <c r="Z2342"/>
      <c r="AA2342"/>
      <c r="AB2342"/>
      <c r="AC2342" s="66"/>
    </row>
    <row r="2343" spans="1:29" s="35" customFormat="1" ht="15.75">
      <c r="B2343" s="38" t="s">
        <v>1106</v>
      </c>
      <c r="C2343" s="36" t="str">
        <f>+C2342</f>
        <v>4.1.1.4.01</v>
      </c>
      <c r="D2343" s="36"/>
      <c r="X2343" s="248"/>
      <c r="Y2343"/>
      <c r="Z2343"/>
      <c r="AA2343"/>
      <c r="AB2343"/>
      <c r="AC2343" s="66"/>
    </row>
    <row r="2344" spans="1:29" s="141" customFormat="1">
      <c r="A2344" s="35"/>
      <c r="B2344" s="375" t="s">
        <v>1084</v>
      </c>
      <c r="C2344" s="375"/>
      <c r="D2344" s="375"/>
      <c r="E2344" s="375"/>
      <c r="F2344" s="375"/>
      <c r="G2344" s="375"/>
      <c r="H2344" s="375"/>
      <c r="I2344" s="375"/>
      <c r="J2344" s="375"/>
      <c r="K2344" s="375"/>
      <c r="L2344" s="375"/>
      <c r="M2344" s="375"/>
      <c r="N2344" s="375"/>
      <c r="O2344" s="375"/>
      <c r="P2344" s="375"/>
      <c r="W2344" s="142"/>
      <c r="X2344" s="223">
        <v>0</v>
      </c>
      <c r="Y2344" s="144"/>
      <c r="Z2344" s="144"/>
      <c r="AA2344" s="144"/>
      <c r="AB2344" s="144"/>
      <c r="AC2344" s="153"/>
    </row>
    <row r="2345" spans="1:29" s="35" customFormat="1">
      <c r="B2345" s="38" t="s">
        <v>1107</v>
      </c>
      <c r="C2345" s="36" t="s">
        <v>60</v>
      </c>
      <c r="D2345" s="36"/>
      <c r="E2345" s="70" t="s">
        <v>1085</v>
      </c>
      <c r="F2345" s="70"/>
      <c r="G2345" s="70" t="s">
        <v>1086</v>
      </c>
      <c r="H2345" s="70" t="s">
        <v>1087</v>
      </c>
      <c r="I2345" s="70"/>
      <c r="J2345" s="70"/>
      <c r="K2345" s="70" t="str">
        <f>+K533</f>
        <v>nuevo</v>
      </c>
      <c r="L2345" s="70">
        <f>+L2331</f>
        <v>1</v>
      </c>
      <c r="M2345" s="70"/>
      <c r="N2345" s="70"/>
      <c r="O2345" s="70" t="s">
        <v>1084</v>
      </c>
      <c r="P2345" s="34"/>
      <c r="W2345" s="117">
        <v>300000</v>
      </c>
      <c r="X2345" s="111">
        <f>+W2345</f>
        <v>300000</v>
      </c>
      <c r="Y2345"/>
      <c r="Z2345"/>
      <c r="AA2345"/>
      <c r="AB2345"/>
      <c r="AC2345" s="66"/>
    </row>
    <row r="2346" spans="1:29" s="141" customFormat="1">
      <c r="A2346" s="35"/>
      <c r="B2346" s="375" t="s">
        <v>1167</v>
      </c>
      <c r="C2346" s="375"/>
      <c r="D2346" s="375"/>
      <c r="E2346" s="375"/>
      <c r="F2346" s="375"/>
      <c r="G2346" s="375"/>
      <c r="H2346" s="375"/>
      <c r="I2346" s="375"/>
      <c r="J2346" s="375"/>
      <c r="K2346" s="375"/>
      <c r="L2346" s="375"/>
      <c r="M2346" s="375"/>
      <c r="N2346" s="375"/>
      <c r="O2346" s="375"/>
      <c r="P2346" s="375"/>
      <c r="W2346" s="142"/>
      <c r="X2346" s="223">
        <v>0</v>
      </c>
      <c r="Y2346" s="144"/>
      <c r="Z2346" s="144"/>
      <c r="AA2346" s="144"/>
      <c r="AB2346" s="144"/>
      <c r="AC2346" s="153"/>
    </row>
    <row r="2347" spans="1:29" s="35" customFormat="1">
      <c r="B2347" s="38" t="s">
        <v>1108</v>
      </c>
      <c r="C2347" s="36" t="s">
        <v>60</v>
      </c>
      <c r="D2347" s="36"/>
      <c r="E2347" s="68" t="s">
        <v>1163</v>
      </c>
      <c r="F2347" s="70" t="s">
        <v>1164</v>
      </c>
      <c r="G2347" s="70"/>
      <c r="H2347" s="70"/>
      <c r="I2347" s="70" t="s">
        <v>1165</v>
      </c>
      <c r="J2347" s="70" t="str">
        <f>+J542</f>
        <v>Negro</v>
      </c>
      <c r="K2347" s="70" t="str">
        <f>+K542</f>
        <v>Usado</v>
      </c>
      <c r="L2347" s="70">
        <v>1</v>
      </c>
      <c r="M2347" s="69"/>
      <c r="N2347" s="69"/>
      <c r="O2347" s="70" t="s">
        <v>1166</v>
      </c>
      <c r="P2347" s="70"/>
      <c r="W2347" s="196">
        <v>8000</v>
      </c>
      <c r="X2347" s="111">
        <f>+W2347</f>
        <v>8000</v>
      </c>
      <c r="Y2347"/>
      <c r="Z2347"/>
      <c r="AA2347"/>
      <c r="AB2347"/>
      <c r="AC2347" s="66"/>
    </row>
    <row r="2348" spans="1:29" s="141" customFormat="1">
      <c r="A2348" s="35"/>
      <c r="B2348" s="375" t="s">
        <v>1168</v>
      </c>
      <c r="C2348" s="375"/>
      <c r="D2348" s="375"/>
      <c r="E2348" s="375"/>
      <c r="F2348" s="375"/>
      <c r="G2348" s="375"/>
      <c r="H2348" s="375"/>
      <c r="I2348" s="375"/>
      <c r="J2348" s="375"/>
      <c r="K2348" s="375"/>
      <c r="L2348" s="375"/>
      <c r="M2348" s="375"/>
      <c r="N2348" s="375"/>
      <c r="O2348" s="375"/>
      <c r="P2348" s="375"/>
      <c r="W2348" s="142"/>
      <c r="X2348" s="223">
        <v>0</v>
      </c>
      <c r="Y2348" s="144"/>
      <c r="Z2348" s="144"/>
      <c r="AA2348" s="144"/>
      <c r="AB2348" s="144"/>
      <c r="AC2348" s="153"/>
    </row>
    <row r="2349" spans="1:29" s="35" customFormat="1" ht="15.75">
      <c r="B2349" s="38" t="s">
        <v>1109</v>
      </c>
      <c r="C2349" s="36" t="s">
        <v>60</v>
      </c>
      <c r="D2349" s="36"/>
      <c r="X2349" s="248"/>
      <c r="Y2349"/>
      <c r="Z2349"/>
      <c r="AA2349"/>
      <c r="AB2349"/>
      <c r="AC2349" s="66"/>
    </row>
    <row r="2350" spans="1:29" s="35" customFormat="1" ht="15.75">
      <c r="B2350" s="38" t="s">
        <v>1110</v>
      </c>
      <c r="C2350" s="36" t="s">
        <v>60</v>
      </c>
      <c r="D2350" s="36"/>
      <c r="X2350" s="248"/>
      <c r="Y2350"/>
      <c r="Z2350"/>
      <c r="AA2350"/>
      <c r="AB2350"/>
      <c r="AC2350" s="66"/>
    </row>
    <row r="2351" spans="1:29" s="35" customFormat="1" ht="15.75">
      <c r="B2351" s="38" t="s">
        <v>1111</v>
      </c>
      <c r="C2351" s="36" t="s">
        <v>60</v>
      </c>
      <c r="D2351" s="36"/>
      <c r="X2351" s="248"/>
      <c r="Y2351"/>
      <c r="Z2351"/>
      <c r="AA2351"/>
      <c r="AB2351"/>
      <c r="AC2351" s="66"/>
    </row>
    <row r="2352" spans="1:29" s="35" customFormat="1" ht="15.75">
      <c r="B2352" s="38" t="s">
        <v>1112</v>
      </c>
      <c r="C2352" s="36" t="s">
        <v>60</v>
      </c>
      <c r="D2352" s="36"/>
      <c r="X2352" s="248"/>
      <c r="Y2352"/>
      <c r="Z2352"/>
      <c r="AA2352"/>
      <c r="AB2352"/>
      <c r="AC2352" s="66"/>
    </row>
    <row r="2353" spans="1:29" s="35" customFormat="1" ht="15.75">
      <c r="B2353" s="38" t="s">
        <v>1113</v>
      </c>
      <c r="C2353" s="36" t="s">
        <v>60</v>
      </c>
      <c r="D2353" s="36"/>
      <c r="X2353" s="248"/>
      <c r="Y2353"/>
      <c r="Z2353"/>
      <c r="AA2353"/>
      <c r="AB2353"/>
      <c r="AC2353" s="66"/>
    </row>
    <row r="2354" spans="1:29" s="35" customFormat="1" ht="15.75">
      <c r="B2354" s="38" t="s">
        <v>1114</v>
      </c>
      <c r="C2354" s="36" t="s">
        <v>60</v>
      </c>
      <c r="D2354" s="36"/>
      <c r="X2354" s="248"/>
      <c r="Y2354"/>
      <c r="Z2354"/>
      <c r="AA2354"/>
      <c r="AB2354"/>
      <c r="AC2354" s="66"/>
    </row>
    <row r="2355" spans="1:29" s="35" customFormat="1" ht="15.75">
      <c r="B2355" s="38" t="s">
        <v>1115</v>
      </c>
      <c r="C2355" s="36" t="s">
        <v>60</v>
      </c>
      <c r="D2355" s="36"/>
      <c r="X2355" s="248"/>
      <c r="Y2355"/>
      <c r="Z2355"/>
      <c r="AA2355"/>
      <c r="AB2355"/>
      <c r="AC2355" s="66"/>
    </row>
    <row r="2356" spans="1:29" s="35" customFormat="1" ht="15.75">
      <c r="B2356" s="38" t="s">
        <v>1116</v>
      </c>
      <c r="C2356" s="36" t="s">
        <v>60</v>
      </c>
      <c r="D2356" s="36"/>
      <c r="X2356" s="248"/>
      <c r="Y2356"/>
      <c r="Z2356"/>
      <c r="AA2356"/>
      <c r="AB2356"/>
      <c r="AC2356" s="66"/>
    </row>
    <row r="2357" spans="1:29" s="35" customFormat="1" ht="15.75">
      <c r="B2357" s="38" t="s">
        <v>1117</v>
      </c>
      <c r="C2357" s="36" t="s">
        <v>60</v>
      </c>
      <c r="D2357" s="36"/>
      <c r="X2357" s="248"/>
      <c r="Y2357"/>
      <c r="Z2357"/>
      <c r="AA2357"/>
      <c r="AB2357"/>
      <c r="AC2357" s="66"/>
    </row>
    <row r="2358" spans="1:29" s="35" customFormat="1" ht="15.75">
      <c r="B2358" s="38" t="s">
        <v>1118</v>
      </c>
      <c r="C2358" s="36" t="s">
        <v>60</v>
      </c>
      <c r="D2358" s="36"/>
      <c r="X2358" s="248"/>
      <c r="Y2358"/>
      <c r="Z2358"/>
      <c r="AA2358"/>
      <c r="AB2358"/>
      <c r="AC2358" s="66"/>
    </row>
    <row r="2359" spans="1:29" s="35" customFormat="1" ht="15.75">
      <c r="B2359" s="38" t="s">
        <v>1119</v>
      </c>
      <c r="C2359" s="36" t="s">
        <v>60</v>
      </c>
      <c r="D2359" s="36"/>
      <c r="X2359" s="248"/>
      <c r="Y2359"/>
      <c r="Z2359"/>
      <c r="AA2359"/>
      <c r="AB2359"/>
      <c r="AC2359" s="66"/>
    </row>
    <row r="2360" spans="1:29" s="35" customFormat="1" ht="15.75">
      <c r="B2360" s="38" t="s">
        <v>1120</v>
      </c>
      <c r="C2360" s="36" t="s">
        <v>60</v>
      </c>
      <c r="D2360" s="36"/>
      <c r="X2360" s="248"/>
      <c r="Y2360"/>
      <c r="Z2360"/>
      <c r="AA2360"/>
      <c r="AB2360"/>
      <c r="AC2360" s="66"/>
    </row>
    <row r="2361" spans="1:29" s="35" customFormat="1" ht="15.75">
      <c r="B2361" s="38" t="s">
        <v>1121</v>
      </c>
      <c r="C2361" s="36" t="s">
        <v>60</v>
      </c>
      <c r="D2361" s="36"/>
      <c r="X2361" s="248"/>
      <c r="Y2361"/>
      <c r="Z2361"/>
      <c r="AA2361"/>
      <c r="AB2361"/>
      <c r="AC2361" s="66"/>
    </row>
    <row r="2362" spans="1:29" s="35" customFormat="1" ht="15.75">
      <c r="B2362" s="38" t="s">
        <v>1122</v>
      </c>
      <c r="C2362" s="36" t="s">
        <v>60</v>
      </c>
      <c r="D2362" s="36"/>
      <c r="X2362" s="248"/>
      <c r="Y2362"/>
      <c r="Z2362"/>
      <c r="AA2362"/>
      <c r="AB2362"/>
      <c r="AC2362" s="66"/>
    </row>
    <row r="2363" spans="1:29" s="35" customFormat="1" ht="15.75">
      <c r="B2363" s="38" t="s">
        <v>1123</v>
      </c>
      <c r="C2363" s="36" t="s">
        <v>60</v>
      </c>
      <c r="D2363" s="36"/>
      <c r="X2363" s="248"/>
      <c r="Y2363"/>
      <c r="Z2363"/>
      <c r="AA2363"/>
      <c r="AB2363"/>
      <c r="AC2363" s="66"/>
    </row>
    <row r="2364" spans="1:29" s="141" customFormat="1">
      <c r="A2364" s="35"/>
      <c r="B2364" s="375" t="s">
        <v>1205</v>
      </c>
      <c r="C2364" s="375"/>
      <c r="D2364" s="375"/>
      <c r="E2364" s="375"/>
      <c r="F2364" s="375"/>
      <c r="G2364" s="375"/>
      <c r="H2364" s="375"/>
      <c r="I2364" s="375"/>
      <c r="J2364" s="375"/>
      <c r="K2364" s="375"/>
      <c r="L2364" s="375"/>
      <c r="M2364" s="375"/>
      <c r="N2364" s="375"/>
      <c r="O2364" s="375"/>
      <c r="P2364" s="375"/>
      <c r="W2364" s="142"/>
      <c r="X2364" s="223">
        <f>+L2364*W2364</f>
        <v>0</v>
      </c>
      <c r="Y2364" s="144"/>
      <c r="Z2364" s="144"/>
      <c r="AA2364" s="144"/>
      <c r="AB2364" s="144"/>
      <c r="AC2364" s="153"/>
    </row>
    <row r="2365" spans="1:29" s="35" customFormat="1" ht="15.75">
      <c r="B2365" s="38" t="s">
        <v>1125</v>
      </c>
      <c r="C2365" s="36" t="s">
        <v>60</v>
      </c>
      <c r="D2365" s="36"/>
      <c r="X2365" s="248"/>
      <c r="Y2365"/>
      <c r="Z2365"/>
      <c r="AA2365"/>
      <c r="AB2365"/>
      <c r="AC2365" s="66"/>
    </row>
    <row r="2366" spans="1:29" s="35" customFormat="1" ht="15.75">
      <c r="B2366" s="38" t="s">
        <v>1126</v>
      </c>
      <c r="C2366" s="36" t="s">
        <v>60</v>
      </c>
      <c r="D2366" s="36"/>
      <c r="X2366" s="248"/>
      <c r="Y2366"/>
      <c r="Z2366"/>
      <c r="AA2366"/>
      <c r="AB2366"/>
      <c r="AC2366" s="66"/>
    </row>
    <row r="2367" spans="1:29" s="35" customFormat="1" ht="15.75">
      <c r="B2367" s="38" t="s">
        <v>1127</v>
      </c>
      <c r="C2367" s="36" t="s">
        <v>60</v>
      </c>
      <c r="D2367" s="36"/>
      <c r="X2367" s="248"/>
      <c r="Y2367"/>
      <c r="Z2367"/>
      <c r="AA2367"/>
      <c r="AB2367"/>
      <c r="AC2367" s="66"/>
    </row>
    <row r="2368" spans="1:29" s="35" customFormat="1" ht="15.75">
      <c r="B2368" s="38" t="s">
        <v>1151</v>
      </c>
      <c r="C2368" s="36" t="s">
        <v>60</v>
      </c>
      <c r="D2368" s="36"/>
      <c r="X2368" s="248"/>
      <c r="Y2368"/>
      <c r="Z2368"/>
      <c r="AA2368"/>
      <c r="AB2368"/>
      <c r="AC2368" s="66"/>
    </row>
    <row r="2369" spans="1:29" s="35" customFormat="1" ht="15.75">
      <c r="B2369" s="38" t="s">
        <v>1152</v>
      </c>
      <c r="C2369" s="36" t="s">
        <v>60</v>
      </c>
      <c r="D2369" s="36"/>
      <c r="X2369" s="248"/>
      <c r="Y2369"/>
      <c r="Z2369"/>
      <c r="AA2369"/>
      <c r="AB2369"/>
      <c r="AC2369" s="66"/>
    </row>
    <row r="2370" spans="1:29" s="35" customFormat="1" ht="15.75">
      <c r="B2370" s="38" t="s">
        <v>1153</v>
      </c>
      <c r="C2370" s="36" t="s">
        <v>60</v>
      </c>
      <c r="D2370" s="36"/>
      <c r="X2370" s="248"/>
      <c r="Y2370"/>
      <c r="Z2370"/>
      <c r="AA2370"/>
      <c r="AB2370"/>
      <c r="AC2370" s="66"/>
    </row>
    <row r="2371" spans="1:29" s="35" customFormat="1" ht="15.75">
      <c r="B2371" s="38" t="s">
        <v>1154</v>
      </c>
      <c r="C2371" s="36" t="s">
        <v>60</v>
      </c>
      <c r="D2371" s="36"/>
      <c r="X2371" s="248"/>
      <c r="Y2371"/>
      <c r="Z2371"/>
      <c r="AA2371"/>
      <c r="AB2371"/>
      <c r="AC2371" s="66"/>
    </row>
    <row r="2372" spans="1:29" s="35" customFormat="1" ht="15.75">
      <c r="B2372" s="38" t="s">
        <v>1155</v>
      </c>
      <c r="C2372" s="36" t="s">
        <v>60</v>
      </c>
      <c r="D2372" s="36"/>
      <c r="X2372" s="248"/>
      <c r="Y2372"/>
      <c r="Z2372"/>
      <c r="AA2372"/>
      <c r="AB2372"/>
      <c r="AC2372" s="66"/>
    </row>
    <row r="2373" spans="1:29" s="35" customFormat="1" ht="15.75">
      <c r="B2373" s="38" t="s">
        <v>1156</v>
      </c>
      <c r="C2373" s="36" t="s">
        <v>60</v>
      </c>
      <c r="D2373" s="36"/>
      <c r="X2373" s="248"/>
      <c r="Y2373"/>
      <c r="Z2373"/>
      <c r="AA2373"/>
      <c r="AB2373"/>
      <c r="AC2373" s="66"/>
    </row>
    <row r="2374" spans="1:29" s="141" customFormat="1">
      <c r="A2374" s="35"/>
      <c r="B2374" s="375" t="s">
        <v>1220</v>
      </c>
      <c r="C2374" s="375"/>
      <c r="D2374" s="375"/>
      <c r="E2374" s="375"/>
      <c r="F2374" s="375"/>
      <c r="G2374" s="375"/>
      <c r="H2374" s="375"/>
      <c r="I2374" s="375"/>
      <c r="J2374" s="375"/>
      <c r="K2374" s="375"/>
      <c r="L2374" s="375"/>
      <c r="M2374" s="375"/>
      <c r="N2374" s="375"/>
      <c r="O2374" s="375"/>
      <c r="P2374" s="375"/>
      <c r="W2374" s="142"/>
      <c r="X2374" s="223">
        <f>+L2374*W2374</f>
        <v>0</v>
      </c>
      <c r="Y2374" s="144"/>
      <c r="Z2374" s="144"/>
      <c r="AA2374" s="144"/>
      <c r="AB2374" s="144"/>
      <c r="AC2374" s="153"/>
    </row>
    <row r="2375" spans="1:29" s="35" customFormat="1">
      <c r="B2375" s="38" t="s">
        <v>1157</v>
      </c>
      <c r="C2375" s="36" t="s">
        <v>60</v>
      </c>
      <c r="D2375" s="36"/>
      <c r="E2375" s="34" t="s">
        <v>1221</v>
      </c>
      <c r="F2375" s="34"/>
      <c r="G2375" s="129"/>
      <c r="H2375" s="129"/>
      <c r="I2375" s="129"/>
      <c r="J2375" s="34" t="s">
        <v>937</v>
      </c>
      <c r="K2375" s="34" t="str">
        <f>+K237</f>
        <v>Usado</v>
      </c>
      <c r="L2375" s="34">
        <v>2</v>
      </c>
      <c r="M2375" s="129"/>
      <c r="N2375" s="34"/>
      <c r="O2375" s="34" t="str">
        <f>+B2374</f>
        <v>COMEDOR</v>
      </c>
      <c r="P2375" s="129"/>
      <c r="W2375" s="196">
        <v>1000</v>
      </c>
      <c r="X2375" s="111">
        <f>+L2375*W2375</f>
        <v>2000</v>
      </c>
      <c r="Y2375"/>
      <c r="Z2375"/>
      <c r="AA2375"/>
      <c r="AB2375"/>
      <c r="AC2375" s="66"/>
    </row>
    <row r="2376" spans="1:29" s="35" customFormat="1">
      <c r="B2376" s="38" t="s">
        <v>1158</v>
      </c>
      <c r="C2376" s="36" t="s">
        <v>60</v>
      </c>
      <c r="D2376" s="36"/>
      <c r="E2376" s="34" t="s">
        <v>1222</v>
      </c>
      <c r="F2376" s="34"/>
      <c r="G2376" s="129"/>
      <c r="H2376" s="129"/>
      <c r="I2376" s="129"/>
      <c r="J2376" s="34" t="str">
        <f>+J2375</f>
        <v>GRIS</v>
      </c>
      <c r="K2376" s="34" t="str">
        <f>+K2375</f>
        <v>Usado</v>
      </c>
      <c r="L2376" s="34">
        <v>4</v>
      </c>
      <c r="M2376" s="129"/>
      <c r="N2376" s="34"/>
      <c r="O2376" s="34" t="str">
        <f>+B2374</f>
        <v>COMEDOR</v>
      </c>
      <c r="P2376" s="129"/>
      <c r="W2376" s="196">
        <v>1000</v>
      </c>
      <c r="X2376" s="111">
        <f>+L2376*W2376</f>
        <v>4000</v>
      </c>
      <c r="Y2376"/>
      <c r="Z2376"/>
      <c r="AA2376"/>
      <c r="AB2376"/>
      <c r="AC2376" s="66"/>
    </row>
    <row r="2377" spans="1:29" s="35" customFormat="1">
      <c r="B2377" s="38" t="s">
        <v>1159</v>
      </c>
      <c r="C2377" s="36" t="s">
        <v>60</v>
      </c>
      <c r="D2377" s="36"/>
      <c r="E2377" s="34" t="s">
        <v>663</v>
      </c>
      <c r="F2377" s="34" t="s">
        <v>1164</v>
      </c>
      <c r="G2377" s="129"/>
      <c r="H2377" s="129"/>
      <c r="I2377" s="129"/>
      <c r="J2377" s="34" t="str">
        <f>+J2376</f>
        <v>GRIS</v>
      </c>
      <c r="K2377" s="34" t="str">
        <f>+K2375</f>
        <v>Usado</v>
      </c>
      <c r="L2377" s="34">
        <v>1</v>
      </c>
      <c r="M2377" s="129"/>
      <c r="N2377" s="34"/>
      <c r="O2377" s="34" t="str">
        <f>+B2374</f>
        <v>COMEDOR</v>
      </c>
      <c r="P2377" s="129"/>
      <c r="W2377" s="196">
        <v>10000</v>
      </c>
      <c r="X2377" s="111">
        <f>+W2377</f>
        <v>10000</v>
      </c>
      <c r="Y2377"/>
      <c r="Z2377"/>
      <c r="AA2377"/>
      <c r="AB2377"/>
      <c r="AC2377" s="66"/>
    </row>
    <row r="2378" spans="1:29" s="35" customFormat="1">
      <c r="B2378" s="38" t="s">
        <v>1160</v>
      </c>
      <c r="C2378" s="36" t="s">
        <v>60</v>
      </c>
      <c r="D2378" s="36"/>
      <c r="E2378" s="34" t="s">
        <v>596</v>
      </c>
      <c r="F2378" s="34" t="s">
        <v>1217</v>
      </c>
      <c r="G2378" s="129"/>
      <c r="H2378" s="129"/>
      <c r="I2378" s="129"/>
      <c r="J2378" s="34" t="s">
        <v>937</v>
      </c>
      <c r="K2378" s="34" t="str">
        <f>+K2375</f>
        <v>Usado</v>
      </c>
      <c r="L2378" s="34">
        <v>1</v>
      </c>
      <c r="M2378" s="129"/>
      <c r="N2378" s="34"/>
      <c r="O2378" s="34" t="str">
        <f>+B2374</f>
        <v>COMEDOR</v>
      </c>
      <c r="P2378" s="129"/>
      <c r="W2378" s="196">
        <f>400*60</f>
        <v>24000</v>
      </c>
      <c r="X2378" s="111">
        <f>+W2378</f>
        <v>24000</v>
      </c>
      <c r="Y2378"/>
      <c r="Z2378"/>
      <c r="AA2378"/>
      <c r="AB2378"/>
      <c r="AC2378" s="66"/>
    </row>
    <row r="2379" spans="1:29" s="35" customFormat="1">
      <c r="B2379" s="38" t="s">
        <v>1161</v>
      </c>
      <c r="C2379" s="36" t="s">
        <v>60</v>
      </c>
      <c r="D2379" s="36"/>
      <c r="E2379" s="34" t="s">
        <v>1223</v>
      </c>
      <c r="F2379" s="34"/>
      <c r="G2379" s="129"/>
      <c r="H2379" s="129"/>
      <c r="I2379" s="129"/>
      <c r="J2379" s="34" t="s">
        <v>1212</v>
      </c>
      <c r="K2379" s="34" t="str">
        <f>+K2375</f>
        <v>Usado</v>
      </c>
      <c r="L2379" s="34">
        <v>16</v>
      </c>
      <c r="M2379" s="129"/>
      <c r="N2379" s="34"/>
      <c r="O2379" s="34" t="str">
        <f>+B2374</f>
        <v>COMEDOR</v>
      </c>
      <c r="P2379" s="129"/>
      <c r="W2379" s="196">
        <v>2000</v>
      </c>
      <c r="X2379" s="111">
        <f>+L2379*W2379</f>
        <v>32000</v>
      </c>
      <c r="Y2379"/>
      <c r="Z2379"/>
      <c r="AA2379"/>
      <c r="AB2379"/>
      <c r="AC2379" s="66"/>
    </row>
    <row r="2380" spans="1:29" s="35" customFormat="1">
      <c r="B2380" s="38" t="s">
        <v>1162</v>
      </c>
      <c r="C2380" s="36" t="s">
        <v>60</v>
      </c>
      <c r="D2380" s="36"/>
      <c r="E2380" s="34" t="s">
        <v>824</v>
      </c>
      <c r="F2380" s="34"/>
      <c r="G2380" s="129"/>
      <c r="H2380" s="129"/>
      <c r="I2380" s="129"/>
      <c r="J2380" s="34" t="str">
        <f>+J2376</f>
        <v>GRIS</v>
      </c>
      <c r="K2380" s="34" t="str">
        <f>+K2378</f>
        <v>Usado</v>
      </c>
      <c r="L2380" s="34">
        <v>2</v>
      </c>
      <c r="M2380" s="129"/>
      <c r="N2380" s="34"/>
      <c r="O2380" s="34" t="str">
        <f>+B2374</f>
        <v>COMEDOR</v>
      </c>
      <c r="P2380" s="129"/>
      <c r="W2380" s="196">
        <v>1500</v>
      </c>
      <c r="X2380" s="111">
        <f>+W2380*L2380</f>
        <v>3000</v>
      </c>
      <c r="Y2380"/>
      <c r="Z2380"/>
      <c r="AA2380"/>
      <c r="AB2380"/>
      <c r="AC2380" s="66"/>
    </row>
    <row r="2381" spans="1:29" s="141" customFormat="1">
      <c r="A2381" s="35"/>
      <c r="B2381" s="375" t="s">
        <v>1266</v>
      </c>
      <c r="C2381" s="375"/>
      <c r="D2381" s="375"/>
      <c r="E2381" s="375"/>
      <c r="F2381" s="375"/>
      <c r="G2381" s="375"/>
      <c r="H2381" s="375"/>
      <c r="I2381" s="375"/>
      <c r="J2381" s="375"/>
      <c r="K2381" s="375"/>
      <c r="L2381" s="375"/>
      <c r="M2381" s="375"/>
      <c r="N2381" s="375"/>
      <c r="O2381" s="375"/>
      <c r="P2381" s="375"/>
      <c r="W2381" s="142"/>
      <c r="X2381" s="223">
        <f>+L2381*W2381</f>
        <v>0</v>
      </c>
      <c r="Y2381" s="144"/>
      <c r="Z2381" s="144"/>
      <c r="AA2381" s="144"/>
      <c r="AB2381" s="144"/>
      <c r="AC2381" s="153"/>
    </row>
    <row r="2382" spans="1:29" s="35" customFormat="1">
      <c r="B2382" s="38" t="s">
        <v>1191</v>
      </c>
      <c r="C2382" s="36" t="s">
        <v>60</v>
      </c>
      <c r="D2382" s="36"/>
      <c r="E2382" s="34" t="s">
        <v>1245</v>
      </c>
      <c r="F2382" s="34"/>
      <c r="G2382" s="34"/>
      <c r="H2382" s="34"/>
      <c r="I2382" s="34"/>
      <c r="J2382" s="34" t="s">
        <v>1206</v>
      </c>
      <c r="K2382" s="34" t="str">
        <f>+K2378</f>
        <v>Usado</v>
      </c>
      <c r="L2382" s="34">
        <v>1</v>
      </c>
      <c r="M2382" s="34"/>
      <c r="N2382" s="34"/>
      <c r="O2382" s="34" t="str">
        <f>+B2381</f>
        <v>DORMITORIO DE ENFERMERA Nuevo</v>
      </c>
      <c r="P2382" s="34"/>
      <c r="W2382" s="196">
        <v>1000</v>
      </c>
      <c r="X2382" s="111">
        <f t="shared" ref="X2382:X2453" si="332">+L2382*W2382</f>
        <v>1000</v>
      </c>
      <c r="Y2382"/>
      <c r="Z2382"/>
      <c r="AA2382"/>
      <c r="AB2382"/>
      <c r="AC2382" s="66"/>
    </row>
    <row r="2383" spans="1:29" s="35" customFormat="1">
      <c r="B2383" s="38" t="s">
        <v>1192</v>
      </c>
      <c r="C2383" s="36" t="s">
        <v>60</v>
      </c>
      <c r="D2383" s="36"/>
      <c r="E2383" s="34" t="s">
        <v>1246</v>
      </c>
      <c r="F2383" s="34"/>
      <c r="G2383" s="34"/>
      <c r="H2383" s="34"/>
      <c r="I2383" s="34"/>
      <c r="J2383" s="34" t="str">
        <f>+J2380</f>
        <v>GRIS</v>
      </c>
      <c r="K2383" s="34" t="str">
        <f>+K2380</f>
        <v>Usado</v>
      </c>
      <c r="L2383" s="34">
        <v>1</v>
      </c>
      <c r="M2383" s="34"/>
      <c r="N2383" s="34"/>
      <c r="O2383" s="34" t="str">
        <f>+B2381</f>
        <v>DORMITORIO DE ENFERMERA Nuevo</v>
      </c>
      <c r="P2383" s="34"/>
      <c r="W2383" s="196">
        <v>5000</v>
      </c>
      <c r="X2383" s="111">
        <f t="shared" si="332"/>
        <v>5000</v>
      </c>
      <c r="Y2383"/>
      <c r="Z2383"/>
      <c r="AA2383"/>
      <c r="AB2383"/>
      <c r="AC2383" s="66"/>
    </row>
    <row r="2384" spans="1:29" s="35" customFormat="1">
      <c r="B2384" s="38" t="s">
        <v>1193</v>
      </c>
      <c r="C2384" s="36" t="s">
        <v>60</v>
      </c>
      <c r="D2384" s="36"/>
      <c r="E2384" s="34" t="s">
        <v>1247</v>
      </c>
      <c r="F2384" s="34"/>
      <c r="G2384" s="34"/>
      <c r="H2384" s="34"/>
      <c r="I2384" s="34"/>
      <c r="J2384" s="34" t="s">
        <v>388</v>
      </c>
      <c r="K2384" s="34" t="str">
        <f>+K2378</f>
        <v>Usado</v>
      </c>
      <c r="L2384" s="34">
        <v>1</v>
      </c>
      <c r="M2384" s="34"/>
      <c r="N2384" s="34"/>
      <c r="O2384" s="34" t="str">
        <f>+B2381</f>
        <v>DORMITORIO DE ENFERMERA Nuevo</v>
      </c>
      <c r="P2384" s="34"/>
      <c r="W2384" s="196">
        <v>4500</v>
      </c>
      <c r="X2384" s="111">
        <f t="shared" si="332"/>
        <v>4500</v>
      </c>
      <c r="Y2384"/>
      <c r="Z2384"/>
      <c r="AA2384"/>
      <c r="AB2384"/>
      <c r="AC2384" s="66"/>
    </row>
    <row r="2385" spans="1:29" s="35" customFormat="1">
      <c r="B2385" s="38" t="s">
        <v>1194</v>
      </c>
      <c r="C2385" s="36" t="s">
        <v>60</v>
      </c>
      <c r="D2385" s="36"/>
      <c r="E2385" s="34" t="s">
        <v>1248</v>
      </c>
      <c r="F2385" s="34"/>
      <c r="G2385" s="34"/>
      <c r="H2385" s="34"/>
      <c r="I2385" s="34"/>
      <c r="J2385" s="34" t="s">
        <v>937</v>
      </c>
      <c r="K2385" s="34" t="str">
        <f>+K2384</f>
        <v>Usado</v>
      </c>
      <c r="L2385" s="34">
        <v>1</v>
      </c>
      <c r="M2385" s="34"/>
      <c r="N2385" s="34"/>
      <c r="O2385" s="34" t="str">
        <f>+B2381</f>
        <v>DORMITORIO DE ENFERMERA Nuevo</v>
      </c>
      <c r="P2385" s="34"/>
      <c r="W2385" s="196">
        <v>3000</v>
      </c>
      <c r="X2385" s="111">
        <f t="shared" si="332"/>
        <v>3000</v>
      </c>
      <c r="Y2385"/>
      <c r="Z2385"/>
      <c r="AA2385"/>
      <c r="AB2385"/>
      <c r="AC2385" s="66"/>
    </row>
    <row r="2386" spans="1:29" s="35" customFormat="1">
      <c r="B2386" s="38" t="s">
        <v>1195</v>
      </c>
      <c r="C2386" s="36" t="s">
        <v>60</v>
      </c>
      <c r="D2386" s="36"/>
      <c r="E2386" s="34" t="s">
        <v>1249</v>
      </c>
      <c r="F2386" s="34"/>
      <c r="G2386" s="34"/>
      <c r="H2386" s="34"/>
      <c r="I2386" s="34"/>
      <c r="J2386" s="34" t="s">
        <v>388</v>
      </c>
      <c r="K2386" s="34" t="str">
        <f>+K2384</f>
        <v>Usado</v>
      </c>
      <c r="L2386" s="34">
        <v>5</v>
      </c>
      <c r="M2386" s="34"/>
      <c r="N2386" s="34"/>
      <c r="O2386" s="34" t="str">
        <f>+B2381</f>
        <v>DORMITORIO DE ENFERMERA Nuevo</v>
      </c>
      <c r="P2386" s="34"/>
      <c r="W2386" s="196">
        <v>3500</v>
      </c>
      <c r="X2386" s="111">
        <f t="shared" si="332"/>
        <v>17500</v>
      </c>
      <c r="Y2386"/>
      <c r="Z2386"/>
      <c r="AA2386"/>
      <c r="AB2386"/>
      <c r="AC2386" s="66"/>
    </row>
    <row r="2387" spans="1:29" s="35" customFormat="1">
      <c r="B2387" s="38" t="s">
        <v>1196</v>
      </c>
      <c r="C2387" s="36" t="s">
        <v>60</v>
      </c>
      <c r="D2387" s="36"/>
      <c r="E2387" s="34" t="s">
        <v>917</v>
      </c>
      <c r="F2387" s="34" t="s">
        <v>1250</v>
      </c>
      <c r="G2387" s="34"/>
      <c r="H2387" s="34"/>
      <c r="I2387" s="34"/>
      <c r="J2387" s="34" t="str">
        <f>+J2386</f>
        <v>Blanco</v>
      </c>
      <c r="K2387" s="34" t="str">
        <f>+K2384</f>
        <v>Usado</v>
      </c>
      <c r="L2387" s="34">
        <v>1</v>
      </c>
      <c r="M2387" s="34"/>
      <c r="N2387" s="34"/>
      <c r="O2387" s="34" t="str">
        <f>+B2381</f>
        <v>DORMITORIO DE ENFERMERA Nuevo</v>
      </c>
      <c r="P2387" s="34"/>
      <c r="W2387" s="196">
        <v>30000</v>
      </c>
      <c r="X2387" s="111">
        <f t="shared" si="332"/>
        <v>30000</v>
      </c>
      <c r="Y2387"/>
      <c r="Z2387"/>
      <c r="AA2387"/>
      <c r="AB2387"/>
      <c r="AC2387" s="66"/>
    </row>
    <row r="2388" spans="1:29" s="35" customFormat="1">
      <c r="B2388" s="38" t="s">
        <v>1197</v>
      </c>
      <c r="C2388" s="36" t="s">
        <v>60</v>
      </c>
      <c r="D2388" s="36"/>
      <c r="E2388" s="34" t="s">
        <v>1251</v>
      </c>
      <c r="F2388" s="34"/>
      <c r="G2388" s="34"/>
      <c r="H2388" s="34"/>
      <c r="I2388" s="34"/>
      <c r="J2388" s="34" t="s">
        <v>402</v>
      </c>
      <c r="K2388" s="34" t="str">
        <f>+K2385</f>
        <v>Usado</v>
      </c>
      <c r="L2388" s="34">
        <v>3</v>
      </c>
      <c r="M2388" s="34"/>
      <c r="N2388" s="34"/>
      <c r="O2388" s="34" t="str">
        <f>+B2381</f>
        <v>DORMITORIO DE ENFERMERA Nuevo</v>
      </c>
      <c r="P2388" s="34"/>
      <c r="W2388" s="196">
        <f>300*60</f>
        <v>18000</v>
      </c>
      <c r="X2388" s="111">
        <f t="shared" si="332"/>
        <v>54000</v>
      </c>
      <c r="Y2388"/>
      <c r="Z2388"/>
      <c r="AA2388"/>
      <c r="AB2388"/>
      <c r="AC2388" s="66"/>
    </row>
    <row r="2389" spans="1:29" s="141" customFormat="1">
      <c r="A2389" s="35"/>
      <c r="B2389" s="375" t="s">
        <v>1267</v>
      </c>
      <c r="C2389" s="375"/>
      <c r="D2389" s="375"/>
      <c r="E2389" s="375"/>
      <c r="F2389" s="375"/>
      <c r="G2389" s="375"/>
      <c r="H2389" s="375"/>
      <c r="I2389" s="375"/>
      <c r="J2389" s="375"/>
      <c r="K2389" s="375"/>
      <c r="L2389" s="375"/>
      <c r="M2389" s="375"/>
      <c r="N2389" s="375"/>
      <c r="O2389" s="375"/>
      <c r="P2389" s="375"/>
      <c r="W2389" s="142"/>
      <c r="X2389" s="223">
        <f t="shared" si="332"/>
        <v>0</v>
      </c>
      <c r="Y2389" s="144"/>
      <c r="Z2389" s="144"/>
      <c r="AA2389" s="144"/>
      <c r="AB2389" s="144"/>
      <c r="AC2389" s="153"/>
    </row>
    <row r="2390" spans="1:29" s="35" customFormat="1" ht="15.75">
      <c r="B2390" s="38" t="s">
        <v>1198</v>
      </c>
      <c r="C2390" s="36" t="s">
        <v>60</v>
      </c>
      <c r="D2390" s="36"/>
      <c r="X2390" s="248"/>
      <c r="Y2390"/>
      <c r="Z2390"/>
      <c r="AA2390"/>
      <c r="AB2390"/>
      <c r="AC2390" s="66"/>
    </row>
    <row r="2391" spans="1:29" s="35" customFormat="1" ht="15.75">
      <c r="B2391" s="38" t="s">
        <v>1199</v>
      </c>
      <c r="C2391" s="36" t="s">
        <v>60</v>
      </c>
      <c r="D2391" s="36"/>
      <c r="X2391" s="248"/>
      <c r="Y2391"/>
      <c r="Z2391"/>
      <c r="AA2391"/>
      <c r="AB2391"/>
      <c r="AC2391" s="66"/>
    </row>
    <row r="2392" spans="1:29" s="35" customFormat="1" ht="15.75">
      <c r="B2392" s="38" t="s">
        <v>1200</v>
      </c>
      <c r="C2392" s="36" t="s">
        <v>60</v>
      </c>
      <c r="D2392" s="36"/>
      <c r="X2392" s="248"/>
      <c r="Y2392"/>
      <c r="Z2392"/>
      <c r="AA2392"/>
      <c r="AB2392"/>
      <c r="AC2392" s="66"/>
    </row>
    <row r="2393" spans="1:29" s="35" customFormat="1" ht="15.75">
      <c r="B2393" s="38" t="s">
        <v>1201</v>
      </c>
      <c r="C2393" s="36" t="s">
        <v>60</v>
      </c>
      <c r="D2393" s="36"/>
      <c r="X2393" s="248"/>
      <c r="Y2393"/>
      <c r="Z2393"/>
      <c r="AA2393"/>
      <c r="AB2393"/>
      <c r="AC2393" s="66"/>
    </row>
    <row r="2394" spans="1:29" s="35" customFormat="1" ht="15.75">
      <c r="B2394" s="38" t="s">
        <v>1202</v>
      </c>
      <c r="C2394" s="36" t="s">
        <v>60</v>
      </c>
      <c r="D2394" s="36"/>
      <c r="X2394" s="248"/>
      <c r="Y2394"/>
      <c r="Z2394"/>
      <c r="AA2394"/>
      <c r="AB2394"/>
      <c r="AC2394" s="66"/>
    </row>
    <row r="2395" spans="1:29" s="35" customFormat="1" ht="15.75">
      <c r="B2395" s="38" t="s">
        <v>1224</v>
      </c>
      <c r="C2395" s="36" t="s">
        <v>60</v>
      </c>
      <c r="D2395" s="36"/>
      <c r="X2395" s="248"/>
      <c r="Y2395"/>
      <c r="Z2395"/>
      <c r="AA2395"/>
      <c r="AB2395"/>
      <c r="AC2395" s="66"/>
    </row>
    <row r="2396" spans="1:29" s="35" customFormat="1" ht="15.75">
      <c r="B2396" s="38" t="s">
        <v>1225</v>
      </c>
      <c r="C2396" s="36" t="s">
        <v>60</v>
      </c>
      <c r="D2396" s="36"/>
      <c r="X2396" s="248"/>
      <c r="Y2396"/>
      <c r="Z2396"/>
      <c r="AA2396"/>
      <c r="AB2396"/>
      <c r="AC2396" s="66"/>
    </row>
    <row r="2397" spans="1:29" s="35" customFormat="1" ht="15.75">
      <c r="B2397" s="38" t="s">
        <v>1226</v>
      </c>
      <c r="C2397" s="36" t="s">
        <v>60</v>
      </c>
      <c r="D2397" s="36"/>
      <c r="X2397" s="248"/>
      <c r="Y2397"/>
      <c r="Z2397"/>
      <c r="AA2397"/>
      <c r="AB2397"/>
      <c r="AC2397" s="66"/>
    </row>
    <row r="2398" spans="1:29" s="35" customFormat="1" ht="15.75">
      <c r="B2398" s="38" t="s">
        <v>1227</v>
      </c>
      <c r="C2398" s="36" t="s">
        <v>60</v>
      </c>
      <c r="D2398" s="36"/>
      <c r="X2398" s="248"/>
      <c r="Y2398"/>
      <c r="Z2398"/>
      <c r="AA2398"/>
      <c r="AB2398"/>
      <c r="AC2398" s="66"/>
    </row>
    <row r="2399" spans="1:29" s="35" customFormat="1" ht="15.75">
      <c r="B2399" s="38" t="s">
        <v>1228</v>
      </c>
      <c r="C2399" s="36" t="s">
        <v>60</v>
      </c>
      <c r="D2399" s="36"/>
      <c r="X2399" s="248"/>
      <c r="Y2399"/>
      <c r="Z2399"/>
      <c r="AA2399"/>
      <c r="AB2399"/>
      <c r="AC2399" s="66"/>
    </row>
    <row r="2400" spans="1:29" s="35" customFormat="1" ht="15.75">
      <c r="B2400" s="38" t="s">
        <v>1229</v>
      </c>
      <c r="C2400" s="36" t="s">
        <v>60</v>
      </c>
      <c r="D2400" s="36"/>
      <c r="X2400" s="248"/>
      <c r="Y2400"/>
      <c r="Z2400"/>
      <c r="AA2400"/>
      <c r="AB2400"/>
      <c r="AC2400" s="66"/>
    </row>
    <row r="2401" spans="1:29" s="35" customFormat="1" ht="15.75">
      <c r="B2401" s="38" t="s">
        <v>2096</v>
      </c>
      <c r="C2401" s="36" t="s">
        <v>60</v>
      </c>
      <c r="D2401" s="36"/>
      <c r="X2401" s="248"/>
      <c r="Y2401"/>
      <c r="Z2401"/>
      <c r="AA2401"/>
      <c r="AB2401"/>
      <c r="AC2401" s="66"/>
    </row>
    <row r="2402" spans="1:29" s="35" customFormat="1" ht="15.75">
      <c r="B2402" s="38" t="s">
        <v>1230</v>
      </c>
      <c r="C2402" s="36" t="s">
        <v>60</v>
      </c>
      <c r="D2402" s="36"/>
      <c r="X2402" s="248"/>
      <c r="Y2402"/>
      <c r="Z2402"/>
      <c r="AA2402"/>
      <c r="AB2402"/>
      <c r="AC2402" s="66"/>
    </row>
    <row r="2403" spans="1:29" s="35" customFormat="1" ht="15.75">
      <c r="B2403" s="38" t="s">
        <v>1231</v>
      </c>
      <c r="C2403" s="36" t="s">
        <v>60</v>
      </c>
      <c r="D2403" s="36"/>
      <c r="X2403" s="248"/>
      <c r="Y2403"/>
      <c r="Z2403"/>
      <c r="AA2403"/>
      <c r="AB2403"/>
      <c r="AC2403" s="66"/>
    </row>
    <row r="2404" spans="1:29" s="141" customFormat="1">
      <c r="A2404" s="35"/>
      <c r="B2404" s="375" t="s">
        <v>1279</v>
      </c>
      <c r="C2404" s="375"/>
      <c r="D2404" s="375"/>
      <c r="E2404" s="375"/>
      <c r="F2404" s="375"/>
      <c r="G2404" s="375"/>
      <c r="H2404" s="375"/>
      <c r="I2404" s="375"/>
      <c r="J2404" s="375"/>
      <c r="K2404" s="375"/>
      <c r="L2404" s="375"/>
      <c r="M2404" s="375"/>
      <c r="N2404" s="375"/>
      <c r="O2404" s="375"/>
      <c r="P2404" s="375"/>
      <c r="W2404" s="142"/>
      <c r="X2404" s="223">
        <f t="shared" si="332"/>
        <v>0</v>
      </c>
      <c r="Y2404" s="144"/>
      <c r="Z2404" s="144"/>
      <c r="AA2404" s="144"/>
      <c r="AB2404" s="144"/>
      <c r="AC2404" s="153"/>
    </row>
    <row r="2405" spans="1:29" s="35" customFormat="1">
      <c r="B2405" s="38" t="s">
        <v>1232</v>
      </c>
      <c r="C2405" s="36" t="s">
        <v>60</v>
      </c>
      <c r="D2405" s="36"/>
      <c r="E2405" s="34" t="s">
        <v>1280</v>
      </c>
      <c r="F2405" s="34"/>
      <c r="G2405" s="34"/>
      <c r="H2405" s="34"/>
      <c r="I2405" s="34"/>
      <c r="J2405" s="34" t="str">
        <f>+J501</f>
        <v>Negro</v>
      </c>
      <c r="K2405" s="34" t="str">
        <f>+K508</f>
        <v>Usado</v>
      </c>
      <c r="L2405" s="34">
        <v>10</v>
      </c>
      <c r="M2405" s="34"/>
      <c r="N2405" s="34"/>
      <c r="O2405" s="34" t="str">
        <f>+B2404</f>
        <v>SALON DE CONFERECIA</v>
      </c>
      <c r="P2405" s="34"/>
      <c r="W2405" s="196">
        <v>5000</v>
      </c>
      <c r="X2405" s="111">
        <f t="shared" si="332"/>
        <v>50000</v>
      </c>
      <c r="Y2405"/>
      <c r="Z2405"/>
      <c r="AA2405"/>
      <c r="AB2405"/>
      <c r="AC2405" s="66"/>
    </row>
    <row r="2406" spans="1:29" s="35" customFormat="1">
      <c r="B2406" s="38" t="s">
        <v>1233</v>
      </c>
      <c r="C2406" s="36" t="s">
        <v>60</v>
      </c>
      <c r="D2406" s="36"/>
      <c r="E2406" s="34" t="s">
        <v>1242</v>
      </c>
      <c r="F2406" s="34"/>
      <c r="G2406" s="34"/>
      <c r="H2406" s="34"/>
      <c r="I2406" s="34"/>
      <c r="J2406" s="34" t="s">
        <v>388</v>
      </c>
      <c r="K2406" s="34" t="str">
        <f>+K506</f>
        <v>Usado</v>
      </c>
      <c r="L2406" s="34">
        <v>4</v>
      </c>
      <c r="M2406" s="34"/>
      <c r="N2406" s="34"/>
      <c r="O2406" s="34" t="str">
        <f>+B2404</f>
        <v>SALON DE CONFERECIA</v>
      </c>
      <c r="P2406" s="34"/>
      <c r="W2406" s="196">
        <v>1500</v>
      </c>
      <c r="X2406" s="111">
        <f t="shared" si="332"/>
        <v>6000</v>
      </c>
      <c r="Y2406"/>
      <c r="Z2406"/>
      <c r="AA2406"/>
      <c r="AB2406"/>
      <c r="AC2406" s="66"/>
    </row>
    <row r="2407" spans="1:29" s="35" customFormat="1">
      <c r="B2407" s="38" t="s">
        <v>1234</v>
      </c>
      <c r="C2407" s="36" t="s">
        <v>60</v>
      </c>
      <c r="D2407" s="36"/>
      <c r="E2407" s="34" t="s">
        <v>1281</v>
      </c>
      <c r="F2407" s="34"/>
      <c r="G2407" s="34"/>
      <c r="H2407" s="34"/>
      <c r="I2407" s="34"/>
      <c r="J2407" s="34" t="str">
        <f>+J2406</f>
        <v>Blanco</v>
      </c>
      <c r="K2407" s="34" t="str">
        <f>+K513</f>
        <v>Usado</v>
      </c>
      <c r="L2407" s="34">
        <v>1</v>
      </c>
      <c r="M2407" s="34"/>
      <c r="N2407" s="34"/>
      <c r="O2407" s="34" t="str">
        <f>+B2404</f>
        <v>SALON DE CONFERECIA</v>
      </c>
      <c r="P2407" s="34"/>
      <c r="W2407" s="196">
        <v>2000</v>
      </c>
      <c r="X2407" s="111">
        <f t="shared" si="332"/>
        <v>2000</v>
      </c>
      <c r="Y2407"/>
      <c r="Z2407"/>
      <c r="AA2407"/>
      <c r="AB2407"/>
      <c r="AC2407" s="66"/>
    </row>
    <row r="2408" spans="1:29" s="35" customFormat="1">
      <c r="B2408" s="38" t="s">
        <v>1235</v>
      </c>
      <c r="C2408" s="36" t="s">
        <v>60</v>
      </c>
      <c r="D2408" s="36"/>
      <c r="E2408" s="34" t="s">
        <v>1282</v>
      </c>
      <c r="F2408" s="34"/>
      <c r="G2408" s="34"/>
      <c r="H2408" s="34"/>
      <c r="I2408" s="34"/>
      <c r="J2408" s="34" t="s">
        <v>1253</v>
      </c>
      <c r="K2408" s="34" t="str">
        <f>+K509</f>
        <v>Usado</v>
      </c>
      <c r="L2408" s="34">
        <v>1</v>
      </c>
      <c r="M2408" s="34"/>
      <c r="N2408" s="34"/>
      <c r="O2408" s="34" t="str">
        <f>+B2404</f>
        <v>SALON DE CONFERECIA</v>
      </c>
      <c r="P2408" s="34"/>
      <c r="W2408" s="196">
        <v>3000</v>
      </c>
      <c r="X2408" s="111">
        <f t="shared" si="332"/>
        <v>3000</v>
      </c>
      <c r="Y2408"/>
      <c r="Z2408"/>
      <c r="AA2408"/>
      <c r="AB2408"/>
      <c r="AC2408" s="66"/>
    </row>
    <row r="2409" spans="1:29" s="35" customFormat="1">
      <c r="B2409" s="38" t="s">
        <v>1236</v>
      </c>
      <c r="C2409" s="36" t="s">
        <v>60</v>
      </c>
      <c r="D2409" s="36"/>
      <c r="E2409" s="34" t="s">
        <v>1283</v>
      </c>
      <c r="F2409" s="34"/>
      <c r="G2409" s="34"/>
      <c r="H2409" s="34"/>
      <c r="I2409" s="34"/>
      <c r="J2409" s="34" t="str">
        <f>+J2406</f>
        <v>Blanco</v>
      </c>
      <c r="K2409" s="34" t="str">
        <f>+K507</f>
        <v>Usado</v>
      </c>
      <c r="L2409" s="34">
        <v>1</v>
      </c>
      <c r="M2409" s="34"/>
      <c r="N2409" s="34"/>
      <c r="O2409" s="34" t="str">
        <f>+B2404</f>
        <v>SALON DE CONFERECIA</v>
      </c>
      <c r="P2409" s="34"/>
      <c r="W2409" s="196">
        <v>2000</v>
      </c>
      <c r="X2409" s="111">
        <f t="shared" si="332"/>
        <v>2000</v>
      </c>
      <c r="Y2409"/>
      <c r="Z2409"/>
      <c r="AA2409"/>
      <c r="AB2409"/>
      <c r="AC2409" s="66"/>
    </row>
    <row r="2410" spans="1:29" s="141" customFormat="1">
      <c r="A2410" s="35"/>
      <c r="B2410" s="375" t="s">
        <v>1284</v>
      </c>
      <c r="C2410" s="375"/>
      <c r="D2410" s="375"/>
      <c r="E2410" s="375"/>
      <c r="F2410" s="375"/>
      <c r="G2410" s="375"/>
      <c r="H2410" s="375"/>
      <c r="I2410" s="375"/>
      <c r="J2410" s="375"/>
      <c r="K2410" s="375"/>
      <c r="L2410" s="375"/>
      <c r="M2410" s="375"/>
      <c r="N2410" s="375"/>
      <c r="O2410" s="375"/>
      <c r="P2410" s="375"/>
      <c r="W2410" s="142"/>
      <c r="X2410" s="223">
        <f t="shared" si="332"/>
        <v>0</v>
      </c>
      <c r="Y2410" s="144"/>
      <c r="Z2410" s="144"/>
      <c r="AA2410" s="144"/>
      <c r="AB2410" s="144"/>
      <c r="AC2410" s="153"/>
    </row>
    <row r="2411" spans="1:29" s="35" customFormat="1" ht="15.75">
      <c r="B2411" s="38" t="s">
        <v>1237</v>
      </c>
      <c r="C2411" s="36" t="s">
        <v>60</v>
      </c>
      <c r="D2411" s="36"/>
      <c r="X2411" s="248"/>
      <c r="Y2411"/>
      <c r="Z2411"/>
      <c r="AA2411"/>
      <c r="AB2411"/>
      <c r="AC2411" s="66"/>
    </row>
    <row r="2412" spans="1:29" s="35" customFormat="1" ht="15.75">
      <c r="B2412" s="38" t="s">
        <v>1673</v>
      </c>
      <c r="C2412" s="36" t="s">
        <v>60</v>
      </c>
      <c r="D2412" s="36"/>
      <c r="X2412" s="248"/>
      <c r="Y2412"/>
      <c r="Z2412"/>
      <c r="AA2412"/>
      <c r="AB2412"/>
      <c r="AC2412" s="66"/>
    </row>
    <row r="2413" spans="1:29" s="35" customFormat="1" ht="15.75">
      <c r="B2413" s="38" t="s">
        <v>1674</v>
      </c>
      <c r="C2413" s="36" t="s">
        <v>60</v>
      </c>
      <c r="D2413" s="36"/>
      <c r="X2413" s="248"/>
      <c r="Y2413"/>
      <c r="Z2413"/>
      <c r="AA2413"/>
      <c r="AB2413"/>
      <c r="AC2413" s="66"/>
    </row>
    <row r="2414" spans="1:29" s="35" customFormat="1" ht="15.75">
      <c r="B2414" s="38" t="s">
        <v>1675</v>
      </c>
      <c r="C2414" s="36" t="s">
        <v>60</v>
      </c>
      <c r="D2414" s="36"/>
      <c r="X2414" s="248"/>
      <c r="Y2414"/>
      <c r="Z2414"/>
      <c r="AA2414"/>
      <c r="AB2414"/>
      <c r="AC2414" s="66"/>
    </row>
    <row r="2415" spans="1:29" s="35" customFormat="1" ht="15.75">
      <c r="B2415" s="38" t="s">
        <v>1676</v>
      </c>
      <c r="C2415" s="36" t="s">
        <v>60</v>
      </c>
      <c r="D2415" s="36"/>
      <c r="X2415" s="248"/>
      <c r="Y2415"/>
      <c r="Z2415"/>
      <c r="AA2415"/>
      <c r="AB2415"/>
      <c r="AC2415" s="66"/>
    </row>
    <row r="2416" spans="1:29" s="35" customFormat="1" ht="15.75">
      <c r="B2416" s="38" t="s">
        <v>1677</v>
      </c>
      <c r="C2416" s="36" t="s">
        <v>60</v>
      </c>
      <c r="D2416" s="36"/>
      <c r="X2416" s="248"/>
      <c r="Y2416"/>
      <c r="Z2416"/>
      <c r="AA2416"/>
      <c r="AB2416"/>
      <c r="AC2416" s="66"/>
    </row>
    <row r="2417" spans="1:29" s="35" customFormat="1" ht="15.75">
      <c r="B2417" s="38" t="s">
        <v>1678</v>
      </c>
      <c r="C2417" s="36" t="s">
        <v>60</v>
      </c>
      <c r="D2417" s="36"/>
      <c r="X2417" s="248"/>
      <c r="Y2417"/>
      <c r="Z2417"/>
      <c r="AA2417"/>
      <c r="AB2417"/>
      <c r="AC2417" s="66"/>
    </row>
    <row r="2418" spans="1:29" s="35" customFormat="1" ht="15.75">
      <c r="B2418" s="38" t="s">
        <v>1679</v>
      </c>
      <c r="C2418" s="36" t="s">
        <v>60</v>
      </c>
      <c r="D2418" s="36"/>
      <c r="X2418" s="248"/>
      <c r="Y2418"/>
      <c r="Z2418"/>
      <c r="AA2418"/>
      <c r="AB2418"/>
      <c r="AC2418" s="66"/>
    </row>
    <row r="2419" spans="1:29" s="141" customFormat="1">
      <c r="A2419" s="35"/>
      <c r="B2419" s="375" t="s">
        <v>1292</v>
      </c>
      <c r="C2419" s="375"/>
      <c r="D2419" s="375"/>
      <c r="E2419" s="375"/>
      <c r="F2419" s="375"/>
      <c r="G2419" s="375"/>
      <c r="H2419" s="375"/>
      <c r="I2419" s="375"/>
      <c r="J2419" s="375"/>
      <c r="K2419" s="375"/>
      <c r="L2419" s="375"/>
      <c r="M2419" s="375"/>
      <c r="N2419" s="375"/>
      <c r="O2419" s="375"/>
      <c r="P2419" s="375"/>
      <c r="W2419" s="142"/>
      <c r="X2419" s="223">
        <f t="shared" si="332"/>
        <v>0</v>
      </c>
      <c r="Y2419" s="144"/>
      <c r="Z2419" s="144"/>
      <c r="AA2419" s="144"/>
      <c r="AB2419" s="144"/>
      <c r="AC2419" s="153"/>
    </row>
    <row r="2420" spans="1:29" s="35" customFormat="1" ht="15.75">
      <c r="B2420" s="38" t="s">
        <v>1680</v>
      </c>
      <c r="C2420" s="36" t="s">
        <v>60</v>
      </c>
      <c r="D2420" s="36"/>
      <c r="X2420" s="248"/>
      <c r="Y2420"/>
      <c r="Z2420"/>
      <c r="AA2420"/>
      <c r="AB2420"/>
      <c r="AC2420" s="66"/>
    </row>
    <row r="2421" spans="1:29" s="35" customFormat="1" ht="15.75">
      <c r="B2421" s="38" t="s">
        <v>1681</v>
      </c>
      <c r="C2421" s="36" t="s">
        <v>60</v>
      </c>
      <c r="D2421" s="36"/>
      <c r="X2421" s="248"/>
      <c r="Y2421"/>
      <c r="Z2421"/>
      <c r="AA2421"/>
      <c r="AB2421"/>
      <c r="AC2421" s="66"/>
    </row>
    <row r="2422" spans="1:29" s="35" customFormat="1" ht="15.75">
      <c r="B2422" s="38" t="s">
        <v>1682</v>
      </c>
      <c r="C2422" s="36" t="s">
        <v>60</v>
      </c>
      <c r="D2422" s="36"/>
      <c r="X2422" s="248"/>
      <c r="Y2422"/>
      <c r="Z2422"/>
      <c r="AA2422"/>
      <c r="AB2422"/>
      <c r="AC2422" s="66"/>
    </row>
    <row r="2423" spans="1:29" s="35" customFormat="1" ht="15.75">
      <c r="B2423" s="38" t="s">
        <v>1683</v>
      </c>
      <c r="C2423" s="36" t="s">
        <v>60</v>
      </c>
      <c r="D2423" s="36"/>
      <c r="X2423" s="248"/>
      <c r="Y2423"/>
      <c r="Z2423"/>
      <c r="AA2423"/>
      <c r="AB2423"/>
      <c r="AC2423" s="66"/>
    </row>
    <row r="2424" spans="1:29" s="141" customFormat="1">
      <c r="A2424" s="35"/>
      <c r="B2424" s="375" t="s">
        <v>1293</v>
      </c>
      <c r="C2424" s="375"/>
      <c r="D2424" s="375"/>
      <c r="E2424" s="375"/>
      <c r="F2424" s="375"/>
      <c r="G2424" s="375"/>
      <c r="H2424" s="375"/>
      <c r="I2424" s="375"/>
      <c r="J2424" s="375"/>
      <c r="K2424" s="375"/>
      <c r="L2424" s="375"/>
      <c r="M2424" s="375"/>
      <c r="N2424" s="375"/>
      <c r="O2424" s="375"/>
      <c r="P2424" s="375"/>
      <c r="W2424" s="142"/>
      <c r="X2424" s="223">
        <f t="shared" si="332"/>
        <v>0</v>
      </c>
      <c r="Y2424" s="144"/>
      <c r="Z2424" s="144"/>
      <c r="AA2424" s="144"/>
      <c r="AB2424" s="144"/>
      <c r="AC2424" s="153"/>
    </row>
    <row r="2425" spans="1:29" s="35" customFormat="1" ht="15.75">
      <c r="B2425" s="38" t="s">
        <v>1684</v>
      </c>
      <c r="C2425" s="36" t="s">
        <v>60</v>
      </c>
      <c r="D2425" s="36"/>
    </row>
    <row r="2426" spans="1:29" s="35" customFormat="1" ht="15.75">
      <c r="B2426" s="38" t="s">
        <v>1685</v>
      </c>
      <c r="C2426" s="36" t="s">
        <v>60</v>
      </c>
      <c r="D2426" s="36"/>
    </row>
    <row r="2427" spans="1:29" s="35" customFormat="1" ht="15.75">
      <c r="B2427" s="38" t="s">
        <v>1686</v>
      </c>
      <c r="C2427" s="36" t="s">
        <v>60</v>
      </c>
      <c r="D2427" s="36"/>
    </row>
    <row r="2428" spans="1:29" s="35" customFormat="1" ht="15.75">
      <c r="B2428" s="38" t="s">
        <v>1687</v>
      </c>
      <c r="C2428" s="36" t="str">
        <f>+C2426</f>
        <v>4.1.1.4.01</v>
      </c>
      <c r="D2428" s="36"/>
    </row>
    <row r="2429" spans="1:29" s="141" customFormat="1">
      <c r="A2429" s="35"/>
      <c r="B2429" s="375" t="s">
        <v>1297</v>
      </c>
      <c r="C2429" s="375"/>
      <c r="D2429" s="375"/>
      <c r="E2429" s="375"/>
      <c r="F2429" s="375"/>
      <c r="G2429" s="375"/>
      <c r="H2429" s="375"/>
      <c r="I2429" s="375"/>
      <c r="J2429" s="375"/>
      <c r="K2429" s="375"/>
      <c r="L2429" s="375"/>
      <c r="M2429" s="375"/>
      <c r="N2429" s="375"/>
      <c r="O2429" s="375"/>
      <c r="P2429" s="375"/>
      <c r="W2429" s="142"/>
      <c r="X2429" s="223">
        <f t="shared" si="332"/>
        <v>0</v>
      </c>
      <c r="Y2429" s="144"/>
      <c r="Z2429" s="144"/>
      <c r="AA2429" s="144"/>
      <c r="AB2429" s="144"/>
      <c r="AC2429" s="153"/>
    </row>
    <row r="2430" spans="1:29" s="35" customFormat="1" ht="15.75">
      <c r="B2430" s="38" t="s">
        <v>1688</v>
      </c>
      <c r="C2430" s="36" t="s">
        <v>60</v>
      </c>
      <c r="D2430" s="36"/>
    </row>
    <row r="2431" spans="1:29" s="35" customFormat="1" ht="15.75">
      <c r="B2431" s="38" t="s">
        <v>1691</v>
      </c>
      <c r="C2431" s="36" t="s">
        <v>60</v>
      </c>
      <c r="D2431" s="36"/>
    </row>
    <row r="2432" spans="1:29" s="35" customFormat="1" ht="15.75">
      <c r="B2432" s="38" t="s">
        <v>1692</v>
      </c>
      <c r="C2432" s="36" t="str">
        <f>+C2430</f>
        <v>4.1.1.4.01</v>
      </c>
      <c r="D2432" s="36"/>
    </row>
    <row r="2433" spans="1:29" s="35" customFormat="1" ht="15.75">
      <c r="B2433" s="38" t="s">
        <v>1693</v>
      </c>
      <c r="C2433" s="36" t="str">
        <f>+C2431</f>
        <v>4.1.1.4.01</v>
      </c>
      <c r="D2433" s="36"/>
    </row>
    <row r="2434" spans="1:29" s="141" customFormat="1">
      <c r="A2434" s="35"/>
      <c r="B2434" s="375" t="s">
        <v>1299</v>
      </c>
      <c r="C2434" s="375"/>
      <c r="D2434" s="375"/>
      <c r="E2434" s="375"/>
      <c r="F2434" s="375"/>
      <c r="G2434" s="375"/>
      <c r="H2434" s="375"/>
      <c r="I2434" s="375"/>
      <c r="J2434" s="375"/>
      <c r="K2434" s="375"/>
      <c r="L2434" s="375"/>
      <c r="M2434" s="375"/>
      <c r="N2434" s="375"/>
      <c r="O2434" s="375"/>
      <c r="P2434" s="375"/>
      <c r="W2434" s="142"/>
      <c r="X2434" s="223">
        <f t="shared" si="332"/>
        <v>0</v>
      </c>
      <c r="Y2434" s="144"/>
      <c r="Z2434" s="144"/>
      <c r="AA2434" s="144"/>
      <c r="AB2434" s="144"/>
      <c r="AC2434" s="153"/>
    </row>
    <row r="2435" spans="1:29" s="35" customFormat="1" ht="15.75">
      <c r="B2435" s="38" t="s">
        <v>1694</v>
      </c>
      <c r="C2435" s="36" t="s">
        <v>60</v>
      </c>
      <c r="D2435" s="36"/>
      <c r="X2435" s="248"/>
      <c r="Y2435"/>
      <c r="Z2435"/>
      <c r="AA2435"/>
      <c r="AB2435"/>
      <c r="AC2435" s="66"/>
    </row>
    <row r="2436" spans="1:29" s="35" customFormat="1" ht="15.75">
      <c r="B2436" s="38" t="s">
        <v>1695</v>
      </c>
      <c r="C2436" s="36" t="s">
        <v>60</v>
      </c>
      <c r="D2436" s="36"/>
      <c r="X2436" s="248"/>
      <c r="Y2436"/>
      <c r="Z2436"/>
      <c r="AA2436"/>
      <c r="AB2436"/>
      <c r="AC2436" s="66"/>
    </row>
    <row r="2437" spans="1:29" s="35" customFormat="1" ht="15.75">
      <c r="B2437" s="38" t="s">
        <v>1696</v>
      </c>
      <c r="C2437" s="36" t="str">
        <f>+C2435</f>
        <v>4.1.1.4.01</v>
      </c>
      <c r="D2437" s="36"/>
      <c r="X2437" s="248"/>
      <c r="Y2437"/>
      <c r="Z2437"/>
      <c r="AA2437"/>
      <c r="AB2437"/>
      <c r="AC2437" s="66"/>
    </row>
    <row r="2438" spans="1:29" s="35" customFormat="1" ht="15.75">
      <c r="B2438" s="38" t="s">
        <v>1697</v>
      </c>
      <c r="C2438" s="36" t="str">
        <f>+C2436</f>
        <v>4.1.1.4.01</v>
      </c>
      <c r="D2438" s="36"/>
      <c r="X2438" s="248"/>
      <c r="Y2438"/>
      <c r="Z2438"/>
      <c r="AA2438"/>
      <c r="AB2438"/>
      <c r="AC2438" s="66"/>
    </row>
    <row r="2439" spans="1:29" s="35" customFormat="1" ht="15.75">
      <c r="B2439" s="38" t="s">
        <v>1698</v>
      </c>
      <c r="C2439" s="36" t="str">
        <f>+C2437</f>
        <v>4.1.1.4.01</v>
      </c>
      <c r="D2439" s="36"/>
      <c r="X2439" s="248"/>
      <c r="Y2439"/>
      <c r="Z2439"/>
      <c r="AA2439"/>
      <c r="AB2439"/>
      <c r="AC2439" s="66"/>
    </row>
    <row r="2440" spans="1:29" s="141" customFormat="1">
      <c r="A2440" s="35"/>
      <c r="B2440" s="375" t="s">
        <v>1300</v>
      </c>
      <c r="C2440" s="375"/>
      <c r="D2440" s="375"/>
      <c r="E2440" s="375"/>
      <c r="F2440" s="375"/>
      <c r="G2440" s="375"/>
      <c r="H2440" s="375"/>
      <c r="I2440" s="375"/>
      <c r="J2440" s="375"/>
      <c r="K2440" s="375"/>
      <c r="L2440" s="375"/>
      <c r="M2440" s="375"/>
      <c r="N2440" s="375"/>
      <c r="O2440" s="375"/>
      <c r="P2440" s="375"/>
      <c r="W2440" s="142"/>
      <c r="X2440" s="223">
        <f t="shared" si="332"/>
        <v>0</v>
      </c>
      <c r="Y2440" s="144"/>
      <c r="Z2440" s="144"/>
      <c r="AA2440" s="144"/>
      <c r="AB2440" s="144"/>
      <c r="AC2440" s="153"/>
    </row>
    <row r="2441" spans="1:29" s="35" customFormat="1">
      <c r="B2441" s="38" t="s">
        <v>1699</v>
      </c>
      <c r="C2441" s="36" t="str">
        <f>+C2439</f>
        <v>4.1.1.4.01</v>
      </c>
      <c r="D2441" s="36"/>
      <c r="E2441" s="34" t="str">
        <f>+E728</f>
        <v>Jgo Mueble de 3 personas</v>
      </c>
      <c r="F2441" s="34"/>
      <c r="G2441" s="34"/>
      <c r="H2441" s="34"/>
      <c r="I2441" s="34"/>
      <c r="J2441" s="34" t="str">
        <f>+J728</f>
        <v>PLATA</v>
      </c>
      <c r="K2441" s="34" t="e">
        <f>+K748</f>
        <v>#REF!</v>
      </c>
      <c r="L2441" s="34">
        <v>9</v>
      </c>
      <c r="M2441" s="34"/>
      <c r="N2441" s="34"/>
      <c r="O2441" s="34" t="str">
        <f>+B2440</f>
        <v xml:space="preserve">SALA DE ESPERA </v>
      </c>
      <c r="P2441" s="34"/>
      <c r="W2441" s="196">
        <v>25000</v>
      </c>
      <c r="X2441" s="111">
        <f t="shared" si="332"/>
        <v>225000</v>
      </c>
      <c r="Y2441"/>
      <c r="Z2441"/>
      <c r="AA2441"/>
      <c r="AB2441"/>
      <c r="AC2441" s="66"/>
    </row>
    <row r="2442" spans="1:29" s="35" customFormat="1">
      <c r="B2442" s="38" t="s">
        <v>1700</v>
      </c>
      <c r="C2442" s="36" t="str">
        <f>+C2437</f>
        <v>4.1.1.4.01</v>
      </c>
      <c r="D2442" s="36"/>
      <c r="E2442" s="34" t="s">
        <v>1163</v>
      </c>
      <c r="F2442" s="34"/>
      <c r="G2442" s="34" t="str">
        <f>+G751</f>
        <v>TECNOMASTER</v>
      </c>
      <c r="H2442" s="34"/>
      <c r="I2442" s="34"/>
      <c r="J2442" s="34" t="str">
        <f>+J2441</f>
        <v>PLATA</v>
      </c>
      <c r="K2442" s="34" t="e">
        <f>+K2441</f>
        <v>#REF!</v>
      </c>
      <c r="L2442" s="34">
        <v>1</v>
      </c>
      <c r="M2442" s="34"/>
      <c r="N2442" s="34"/>
      <c r="O2442" s="34" t="str">
        <f>+B2440</f>
        <v xml:space="preserve">SALA DE ESPERA </v>
      </c>
      <c r="P2442" s="34"/>
      <c r="W2442" s="196">
        <v>20000</v>
      </c>
      <c r="X2442" s="111">
        <f t="shared" si="332"/>
        <v>20000</v>
      </c>
      <c r="Y2442"/>
      <c r="Z2442"/>
      <c r="AA2442"/>
      <c r="AB2442"/>
      <c r="AC2442" s="66"/>
    </row>
    <row r="2443" spans="1:29" s="141" customFormat="1">
      <c r="A2443" s="35"/>
      <c r="B2443" s="375" t="s">
        <v>1293</v>
      </c>
      <c r="C2443" s="375"/>
      <c r="D2443" s="375"/>
      <c r="E2443" s="375"/>
      <c r="F2443" s="375"/>
      <c r="G2443" s="375"/>
      <c r="H2443" s="375"/>
      <c r="I2443" s="375"/>
      <c r="J2443" s="375"/>
      <c r="K2443" s="375"/>
      <c r="L2443" s="375"/>
      <c r="M2443" s="375"/>
      <c r="N2443" s="375"/>
      <c r="O2443" s="375"/>
      <c r="P2443" s="375"/>
      <c r="W2443" s="142"/>
      <c r="X2443" s="223">
        <f t="shared" si="332"/>
        <v>0</v>
      </c>
      <c r="Y2443" s="144"/>
      <c r="Z2443" s="144"/>
      <c r="AA2443" s="144"/>
      <c r="AB2443" s="144"/>
      <c r="AC2443" s="153"/>
    </row>
    <row r="2444" spans="1:29" s="35" customFormat="1">
      <c r="B2444" s="38" t="s">
        <v>1723</v>
      </c>
      <c r="C2444" s="36" t="s">
        <v>60</v>
      </c>
      <c r="D2444" s="36"/>
      <c r="E2444" s="34" t="s">
        <v>1219</v>
      </c>
      <c r="F2444" s="34"/>
      <c r="G2444" s="34" t="s">
        <v>1301</v>
      </c>
      <c r="H2444" s="34"/>
      <c r="I2444" s="34"/>
      <c r="J2444" s="34" t="s">
        <v>562</v>
      </c>
      <c r="K2444" s="34" t="e">
        <f>+K2441</f>
        <v>#REF!</v>
      </c>
      <c r="L2444" s="34">
        <v>1</v>
      </c>
      <c r="M2444" s="34"/>
      <c r="N2444" s="34"/>
      <c r="O2444" s="34" t="str">
        <f>+B2443</f>
        <v>ATENCION AL USUARIO</v>
      </c>
      <c r="P2444" s="34"/>
      <c r="W2444" s="196">
        <v>3000</v>
      </c>
      <c r="X2444" s="111">
        <f t="shared" si="332"/>
        <v>3000</v>
      </c>
      <c r="Y2444"/>
      <c r="Z2444"/>
      <c r="AA2444"/>
      <c r="AB2444"/>
      <c r="AC2444" s="66"/>
    </row>
    <row r="2445" spans="1:29" s="35" customFormat="1">
      <c r="B2445" s="38" t="s">
        <v>1724</v>
      </c>
      <c r="C2445" s="36" t="s">
        <v>60</v>
      </c>
      <c r="D2445" s="36"/>
      <c r="E2445" s="34" t="e">
        <f>+#REF!</f>
        <v>#REF!</v>
      </c>
      <c r="F2445" s="34"/>
      <c r="G2445" s="34" t="e">
        <f>+#REF!</f>
        <v>#REF!</v>
      </c>
      <c r="H2445" s="34"/>
      <c r="I2445" s="34"/>
      <c r="J2445" s="34" t="str">
        <f>+J728</f>
        <v>PLATA</v>
      </c>
      <c r="K2445" s="34" t="e">
        <f>+K748</f>
        <v>#REF!</v>
      </c>
      <c r="L2445" s="34">
        <v>1</v>
      </c>
      <c r="M2445" s="34"/>
      <c r="N2445" s="34"/>
      <c r="O2445" s="34" t="str">
        <f>+B2443</f>
        <v>ATENCION AL USUARIO</v>
      </c>
      <c r="P2445" s="34"/>
      <c r="W2445" s="196">
        <v>15000</v>
      </c>
      <c r="X2445" s="111">
        <f t="shared" si="332"/>
        <v>15000</v>
      </c>
      <c r="Y2445"/>
      <c r="Z2445"/>
      <c r="AA2445"/>
      <c r="AB2445"/>
      <c r="AC2445" s="66"/>
    </row>
    <row r="2446" spans="1:29" s="35" customFormat="1">
      <c r="B2446" s="38" t="s">
        <v>1725</v>
      </c>
      <c r="C2446" s="36" t="str">
        <f t="shared" ref="C2446:C2452" si="333">+C2444</f>
        <v>4.1.1.4.01</v>
      </c>
      <c r="D2446" s="36"/>
      <c r="E2446" s="34" t="s">
        <v>393</v>
      </c>
      <c r="F2446" s="34"/>
      <c r="G2446" s="34" t="s">
        <v>1302</v>
      </c>
      <c r="H2446" s="34"/>
      <c r="I2446" s="34"/>
      <c r="J2446" s="34" t="str">
        <f>+J2444</f>
        <v>Gris</v>
      </c>
      <c r="K2446" s="34" t="str">
        <f>+K749</f>
        <v>Usado</v>
      </c>
      <c r="L2446" s="34">
        <v>1</v>
      </c>
      <c r="M2446" s="34"/>
      <c r="N2446" s="34"/>
      <c r="O2446" s="34" t="str">
        <f>+O2445</f>
        <v>ATENCION AL USUARIO</v>
      </c>
      <c r="P2446" s="34"/>
      <c r="W2446" s="196">
        <v>3000</v>
      </c>
      <c r="X2446" s="111">
        <f t="shared" si="332"/>
        <v>3000</v>
      </c>
      <c r="Y2446"/>
      <c r="Z2446"/>
      <c r="AA2446"/>
      <c r="AB2446"/>
      <c r="AC2446" s="66"/>
    </row>
    <row r="2447" spans="1:29" s="35" customFormat="1">
      <c r="B2447" s="38" t="s">
        <v>1726</v>
      </c>
      <c r="C2447" s="36" t="str">
        <f t="shared" si="333"/>
        <v>4.1.1.4.01</v>
      </c>
      <c r="D2447" s="36"/>
      <c r="E2447" s="34" t="str">
        <f>+E811</f>
        <v>Silla para escritorio</v>
      </c>
      <c r="F2447" s="34"/>
      <c r="G2447" s="34"/>
      <c r="H2447" s="34"/>
      <c r="I2447" s="34"/>
      <c r="J2447" s="34" t="str">
        <f>+J748</f>
        <v>NEGRO</v>
      </c>
      <c r="K2447" s="34" t="e">
        <f>+K2444</f>
        <v>#REF!</v>
      </c>
      <c r="L2447" s="34">
        <v>2</v>
      </c>
      <c r="M2447" s="34"/>
      <c r="N2447" s="34"/>
      <c r="O2447" s="34" t="str">
        <f>+B2443</f>
        <v>ATENCION AL USUARIO</v>
      </c>
      <c r="P2447" s="34"/>
      <c r="W2447" s="196">
        <v>1500</v>
      </c>
      <c r="X2447" s="111">
        <f t="shared" si="332"/>
        <v>3000</v>
      </c>
      <c r="Y2447"/>
      <c r="Z2447"/>
      <c r="AA2447"/>
      <c r="AB2447"/>
      <c r="AC2447" s="66"/>
    </row>
    <row r="2448" spans="1:29" s="35" customFormat="1">
      <c r="B2448" s="38" t="s">
        <v>1727</v>
      </c>
      <c r="C2448" s="36" t="str">
        <f t="shared" si="333"/>
        <v>4.1.1.4.01</v>
      </c>
      <c r="D2448" s="36"/>
      <c r="E2448" s="34" t="s">
        <v>1303</v>
      </c>
      <c r="F2448" s="34"/>
      <c r="G2448" s="34" t="s">
        <v>404</v>
      </c>
      <c r="H2448" s="34"/>
      <c r="I2448" s="34"/>
      <c r="J2448" s="34" t="s">
        <v>388</v>
      </c>
      <c r="K2448" s="34" t="str">
        <f>+K2446</f>
        <v>Usado</v>
      </c>
      <c r="L2448" s="34">
        <v>1</v>
      </c>
      <c r="M2448" s="34"/>
      <c r="N2448" s="34"/>
      <c r="O2448" s="34" t="str">
        <f>+O2446</f>
        <v>ATENCION AL USUARIO</v>
      </c>
      <c r="P2448" s="34"/>
      <c r="W2448" s="196">
        <v>1200</v>
      </c>
      <c r="X2448" s="111">
        <f t="shared" si="332"/>
        <v>1200</v>
      </c>
      <c r="Y2448"/>
      <c r="Z2448"/>
      <c r="AA2448"/>
      <c r="AB2448"/>
      <c r="AC2448" s="66"/>
    </row>
    <row r="2449" spans="1:29" s="35" customFormat="1">
      <c r="B2449" s="38" t="s">
        <v>1728</v>
      </c>
      <c r="C2449" s="36" t="str">
        <f t="shared" si="333"/>
        <v>4.1.1.4.01</v>
      </c>
      <c r="D2449" s="36"/>
      <c r="E2449" s="34" t="str">
        <f>+E77</f>
        <v>Mesas para escritorio azules</v>
      </c>
      <c r="F2449" s="34"/>
      <c r="G2449" s="34"/>
      <c r="H2449" s="34"/>
      <c r="I2449" s="34"/>
      <c r="J2449" s="34" t="s">
        <v>607</v>
      </c>
      <c r="K2449" s="34" t="str">
        <f>+K2448</f>
        <v>Usado</v>
      </c>
      <c r="L2449" s="34">
        <v>1</v>
      </c>
      <c r="M2449" s="34"/>
      <c r="N2449" s="34"/>
      <c r="O2449" s="34" t="str">
        <f>+O2447</f>
        <v>ATENCION AL USUARIO</v>
      </c>
      <c r="P2449" s="34"/>
      <c r="W2449" s="196">
        <v>1000</v>
      </c>
      <c r="X2449" s="111">
        <f t="shared" si="332"/>
        <v>1000</v>
      </c>
      <c r="Y2449"/>
      <c r="Z2449"/>
      <c r="AA2449"/>
      <c r="AB2449"/>
      <c r="AC2449" s="66"/>
    </row>
    <row r="2450" spans="1:29" s="35" customFormat="1">
      <c r="B2450" s="38" t="s">
        <v>1729</v>
      </c>
      <c r="C2450" s="36" t="str">
        <f t="shared" si="333"/>
        <v>4.1.1.4.01</v>
      </c>
      <c r="D2450" s="36"/>
      <c r="E2450" s="34" t="str">
        <f>+E12</f>
        <v>LOCKERS</v>
      </c>
      <c r="F2450" s="34"/>
      <c r="G2450" s="34"/>
      <c r="H2450" s="34"/>
      <c r="I2450" s="34"/>
      <c r="J2450" s="34" t="str">
        <f>+J2445</f>
        <v>PLATA</v>
      </c>
      <c r="K2450" s="34" t="str">
        <f>+K2448</f>
        <v>Usado</v>
      </c>
      <c r="L2450" s="34">
        <v>1</v>
      </c>
      <c r="M2450" s="34"/>
      <c r="N2450" s="34"/>
      <c r="O2450" s="34" t="str">
        <f>+O2446</f>
        <v>ATENCION AL USUARIO</v>
      </c>
      <c r="P2450" s="34"/>
      <c r="W2450" s="196">
        <v>1200</v>
      </c>
      <c r="X2450" s="111">
        <f t="shared" si="332"/>
        <v>1200</v>
      </c>
      <c r="Y2450"/>
      <c r="Z2450"/>
      <c r="AA2450"/>
      <c r="AB2450"/>
      <c r="AC2450" s="66"/>
    </row>
    <row r="2451" spans="1:29" s="35" customFormat="1">
      <c r="B2451" s="38" t="s">
        <v>1730</v>
      </c>
      <c r="C2451" s="36" t="str">
        <f t="shared" si="333"/>
        <v>4.1.1.4.01</v>
      </c>
      <c r="D2451" s="36"/>
      <c r="E2451" s="34" t="str">
        <f>+E2448</f>
        <v xml:space="preserve">UPS </v>
      </c>
      <c r="F2451" s="34"/>
      <c r="G2451" s="34" t="s">
        <v>1146</v>
      </c>
      <c r="H2451" s="34"/>
      <c r="I2451" s="34"/>
      <c r="J2451" s="34" t="str">
        <f>+J2450</f>
        <v>PLATA</v>
      </c>
      <c r="K2451" s="34" t="str">
        <f>+K2448</f>
        <v>Usado</v>
      </c>
      <c r="L2451" s="34">
        <v>1</v>
      </c>
      <c r="M2451" s="34"/>
      <c r="N2451" s="34"/>
      <c r="O2451" s="34" t="str">
        <f>+O2446</f>
        <v>ATENCION AL USUARIO</v>
      </c>
      <c r="P2451" s="34"/>
      <c r="W2451" s="196">
        <v>1200</v>
      </c>
      <c r="X2451" s="111">
        <f t="shared" si="332"/>
        <v>1200</v>
      </c>
      <c r="Y2451"/>
      <c r="Z2451"/>
      <c r="AA2451"/>
      <c r="AB2451"/>
      <c r="AC2451" s="66"/>
    </row>
    <row r="2452" spans="1:29" s="35" customFormat="1">
      <c r="B2452" s="38" t="s">
        <v>1789</v>
      </c>
      <c r="C2452" s="36" t="str">
        <f t="shared" si="333"/>
        <v>4.1.1.4.01</v>
      </c>
      <c r="D2452" s="36"/>
      <c r="E2452" s="34" t="s">
        <v>1287</v>
      </c>
      <c r="F2452" s="34"/>
      <c r="G2452" s="34"/>
      <c r="H2452" s="34"/>
      <c r="I2452" s="34"/>
      <c r="J2452" s="34" t="s">
        <v>1304</v>
      </c>
      <c r="K2452" s="34" t="str">
        <f>+K2448</f>
        <v>Usado</v>
      </c>
      <c r="L2452" s="34">
        <v>1</v>
      </c>
      <c r="M2452" s="34"/>
      <c r="N2452" s="34"/>
      <c r="O2452" s="34" t="str">
        <f>+O2447</f>
        <v>ATENCION AL USUARIO</v>
      </c>
      <c r="P2452" s="34"/>
      <c r="W2452" s="196">
        <v>800</v>
      </c>
      <c r="X2452" s="111">
        <f t="shared" si="332"/>
        <v>800</v>
      </c>
      <c r="Y2452"/>
      <c r="Z2452"/>
      <c r="AA2452"/>
      <c r="AB2452"/>
      <c r="AC2452" s="66"/>
    </row>
    <row r="2453" spans="1:29" s="141" customFormat="1">
      <c r="A2453" s="35"/>
      <c r="B2453" s="375" t="s">
        <v>1305</v>
      </c>
      <c r="C2453" s="375"/>
      <c r="D2453" s="375"/>
      <c r="E2453" s="375"/>
      <c r="F2453" s="375"/>
      <c r="G2453" s="375"/>
      <c r="H2453" s="375"/>
      <c r="I2453" s="375"/>
      <c r="J2453" s="375"/>
      <c r="K2453" s="375"/>
      <c r="L2453" s="375"/>
      <c r="M2453" s="375"/>
      <c r="N2453" s="375"/>
      <c r="O2453" s="375"/>
      <c r="P2453" s="375"/>
      <c r="W2453" s="142"/>
      <c r="X2453" s="223">
        <f t="shared" si="332"/>
        <v>0</v>
      </c>
      <c r="Y2453" s="144"/>
      <c r="Z2453" s="144"/>
      <c r="AA2453" s="144"/>
      <c r="AB2453" s="144"/>
      <c r="AC2453" s="153"/>
    </row>
    <row r="2454" spans="1:29" s="35" customFormat="1" ht="15.75">
      <c r="B2454" s="38" t="s">
        <v>1731</v>
      </c>
      <c r="C2454" s="36" t="s">
        <v>60</v>
      </c>
      <c r="D2454" s="36"/>
      <c r="Y2454"/>
      <c r="Z2454"/>
      <c r="AA2454"/>
      <c r="AB2454"/>
      <c r="AC2454" s="66"/>
    </row>
    <row r="2455" spans="1:29" s="35" customFormat="1" ht="15.75">
      <c r="B2455" s="38" t="s">
        <v>1732</v>
      </c>
      <c r="C2455" s="36" t="s">
        <v>60</v>
      </c>
      <c r="D2455" s="36"/>
      <c r="Y2455"/>
      <c r="Z2455"/>
      <c r="AA2455"/>
      <c r="AB2455"/>
      <c r="AC2455" s="66"/>
    </row>
    <row r="2456" spans="1:29" s="35" customFormat="1" ht="15.75">
      <c r="B2456" s="38" t="s">
        <v>1733</v>
      </c>
      <c r="C2456" s="36" t="str">
        <f t="shared" ref="C2456:C2464" si="334">+C2454</f>
        <v>4.1.1.4.01</v>
      </c>
      <c r="D2456" s="36"/>
      <c r="Y2456"/>
      <c r="Z2456"/>
      <c r="AA2456"/>
      <c r="AB2456"/>
      <c r="AC2456" s="66"/>
    </row>
    <row r="2457" spans="1:29" s="35" customFormat="1" ht="15.75">
      <c r="B2457" s="38" t="s">
        <v>1734</v>
      </c>
      <c r="C2457" s="36" t="str">
        <f t="shared" si="334"/>
        <v>4.1.1.4.01</v>
      </c>
      <c r="D2457" s="36"/>
      <c r="Y2457"/>
      <c r="Z2457"/>
      <c r="AA2457"/>
      <c r="AB2457"/>
      <c r="AC2457" s="66"/>
    </row>
    <row r="2458" spans="1:29" s="98" customFormat="1" ht="15.75">
      <c r="A2458" s="35"/>
      <c r="B2458" s="160" t="s">
        <v>1735</v>
      </c>
      <c r="C2458" s="161" t="str">
        <f t="shared" si="334"/>
        <v>4.1.1.4.01</v>
      </c>
      <c r="D2458" s="161"/>
      <c r="Y2458" s="99"/>
      <c r="Z2458" s="99"/>
      <c r="AA2458" s="99"/>
      <c r="AB2458" s="99"/>
      <c r="AC2458" s="100"/>
    </row>
    <row r="2459" spans="1:29" s="35" customFormat="1" ht="15.75">
      <c r="B2459" s="38" t="s">
        <v>1736</v>
      </c>
      <c r="C2459" s="36" t="str">
        <f t="shared" si="334"/>
        <v>4.1.1.4.01</v>
      </c>
      <c r="D2459" s="36"/>
      <c r="Y2459"/>
      <c r="Z2459"/>
      <c r="AA2459"/>
      <c r="AB2459"/>
      <c r="AC2459" s="66"/>
    </row>
    <row r="2460" spans="1:29" s="35" customFormat="1" ht="15.75">
      <c r="B2460" s="38" t="s">
        <v>1737</v>
      </c>
      <c r="C2460" s="36" t="str">
        <f t="shared" si="334"/>
        <v>4.1.1.4.01</v>
      </c>
      <c r="D2460" s="36"/>
      <c r="Y2460"/>
      <c r="Z2460"/>
      <c r="AA2460"/>
      <c r="AB2460"/>
      <c r="AC2460" s="66"/>
    </row>
    <row r="2461" spans="1:29" s="35" customFormat="1" ht="15.75">
      <c r="B2461" s="38" t="s">
        <v>1738</v>
      </c>
      <c r="C2461" s="36" t="str">
        <f t="shared" si="334"/>
        <v>4.1.1.4.01</v>
      </c>
      <c r="D2461" s="36"/>
      <c r="Y2461"/>
      <c r="Z2461"/>
      <c r="AA2461"/>
      <c r="AB2461"/>
      <c r="AC2461" s="66"/>
    </row>
    <row r="2462" spans="1:29" s="35" customFormat="1" ht="15.75">
      <c r="B2462" s="38" t="s">
        <v>1739</v>
      </c>
      <c r="C2462" s="36" t="str">
        <f t="shared" si="334"/>
        <v>4.1.1.4.01</v>
      </c>
      <c r="D2462" s="36"/>
      <c r="Y2462"/>
      <c r="Z2462"/>
      <c r="AA2462"/>
      <c r="AB2462"/>
      <c r="AC2462" s="66"/>
    </row>
    <row r="2463" spans="1:29" s="35" customFormat="1" ht="15.75">
      <c r="B2463" s="38" t="s">
        <v>1740</v>
      </c>
      <c r="C2463" s="36" t="str">
        <f t="shared" si="334"/>
        <v>4.1.1.4.01</v>
      </c>
      <c r="D2463" s="36"/>
      <c r="Y2463"/>
      <c r="Z2463"/>
      <c r="AA2463"/>
      <c r="AB2463"/>
      <c r="AC2463" s="66"/>
    </row>
    <row r="2464" spans="1:29" s="35" customFormat="1" ht="15.75">
      <c r="B2464" s="38" t="s">
        <v>1741</v>
      </c>
      <c r="C2464" s="36" t="str">
        <f t="shared" si="334"/>
        <v>4.1.1.4.01</v>
      </c>
      <c r="D2464" s="36"/>
      <c r="Y2464"/>
      <c r="Z2464"/>
      <c r="AA2464"/>
      <c r="AB2464"/>
      <c r="AC2464" s="66"/>
    </row>
    <row r="2465" spans="1:29" s="141" customFormat="1">
      <c r="A2465" s="35"/>
      <c r="B2465" s="375" t="s">
        <v>1311</v>
      </c>
      <c r="C2465" s="375"/>
      <c r="D2465" s="375"/>
      <c r="E2465" s="375"/>
      <c r="F2465" s="375"/>
      <c r="G2465" s="375"/>
      <c r="H2465" s="375"/>
      <c r="I2465" s="375"/>
      <c r="J2465" s="375"/>
      <c r="K2465" s="375"/>
      <c r="L2465" s="375"/>
      <c r="M2465" s="375"/>
      <c r="N2465" s="375"/>
      <c r="O2465" s="375"/>
      <c r="P2465" s="375"/>
      <c r="W2465" s="142"/>
      <c r="X2465" s="223">
        <f t="shared" ref="X2465:X2521" si="335">+L2465*W2465</f>
        <v>0</v>
      </c>
      <c r="Y2465" s="144"/>
      <c r="Z2465" s="144"/>
      <c r="AA2465" s="144"/>
      <c r="AB2465" s="144"/>
      <c r="AC2465" s="153"/>
    </row>
    <row r="2466" spans="1:29" s="98" customFormat="1" ht="15.75">
      <c r="A2466" s="35"/>
      <c r="B2466" s="160" t="s">
        <v>1742</v>
      </c>
      <c r="C2466" s="161" t="str">
        <f>+C2464</f>
        <v>4.1.1.4.01</v>
      </c>
      <c r="X2466" s="253"/>
      <c r="Y2466" s="99"/>
      <c r="Z2466" s="99"/>
      <c r="AA2466" s="99"/>
      <c r="AB2466" s="99"/>
      <c r="AC2466" s="100"/>
    </row>
    <row r="2467" spans="1:29" s="35" customFormat="1" ht="15.75">
      <c r="B2467" s="38" t="s">
        <v>1758</v>
      </c>
      <c r="C2467" s="36" t="str">
        <f>+C2459</f>
        <v>4.1.1.4.01</v>
      </c>
      <c r="X2467" s="248"/>
      <c r="Y2467"/>
      <c r="Z2467"/>
      <c r="AA2467"/>
      <c r="AB2467"/>
      <c r="AC2467" s="66"/>
    </row>
    <row r="2468" spans="1:29" s="35" customFormat="1" ht="15.75">
      <c r="B2468" s="38" t="s">
        <v>1759</v>
      </c>
      <c r="C2468" s="36" t="str">
        <f>+C2466</f>
        <v>4.1.1.4.01</v>
      </c>
      <c r="X2468" s="248"/>
      <c r="Y2468"/>
      <c r="Z2468"/>
      <c r="AA2468"/>
      <c r="AB2468"/>
      <c r="AC2468" s="66"/>
    </row>
    <row r="2469" spans="1:29" s="35" customFormat="1" ht="15.75">
      <c r="B2469" s="38" t="s">
        <v>1760</v>
      </c>
      <c r="C2469" s="36" t="str">
        <f>+C2467</f>
        <v>4.1.1.4.01</v>
      </c>
      <c r="X2469" s="248"/>
      <c r="Y2469"/>
      <c r="Z2469"/>
      <c r="AA2469"/>
      <c r="AB2469"/>
      <c r="AC2469" s="66"/>
    </row>
    <row r="2470" spans="1:29" s="35" customFormat="1" ht="15.75">
      <c r="B2470" s="38" t="s">
        <v>1761</v>
      </c>
      <c r="C2470" s="36" t="str">
        <f>+C2468</f>
        <v>4.1.1.4.01</v>
      </c>
      <c r="X2470" s="248"/>
      <c r="Y2470"/>
      <c r="Z2470"/>
      <c r="AA2470"/>
      <c r="AB2470"/>
      <c r="AC2470" s="66"/>
    </row>
    <row r="2471" spans="1:29" s="35" customFormat="1" ht="15.75">
      <c r="B2471" s="38" t="s">
        <v>1762</v>
      </c>
      <c r="C2471" s="36" t="str">
        <f>+C2469</f>
        <v>4.1.1.4.01</v>
      </c>
      <c r="X2471" s="248"/>
      <c r="Y2471"/>
      <c r="Z2471"/>
      <c r="AA2471"/>
      <c r="AB2471"/>
      <c r="AC2471" s="66"/>
    </row>
    <row r="2472" spans="1:29" s="141" customFormat="1">
      <c r="A2472" s="35"/>
      <c r="B2472" s="375" t="s">
        <v>1315</v>
      </c>
      <c r="C2472" s="375"/>
      <c r="D2472" s="375"/>
      <c r="E2472" s="375"/>
      <c r="F2472" s="375"/>
      <c r="G2472" s="375"/>
      <c r="H2472" s="375"/>
      <c r="I2472" s="375"/>
      <c r="J2472" s="375"/>
      <c r="K2472" s="375"/>
      <c r="L2472" s="375"/>
      <c r="M2472" s="375"/>
      <c r="N2472" s="375"/>
      <c r="O2472" s="375"/>
      <c r="P2472" s="375"/>
      <c r="W2472" s="142"/>
      <c r="X2472" s="223">
        <f t="shared" si="335"/>
        <v>0</v>
      </c>
      <c r="Y2472" s="144"/>
      <c r="Z2472" s="144"/>
      <c r="AA2472" s="144"/>
      <c r="AB2472" s="144"/>
      <c r="AC2472" s="153"/>
    </row>
    <row r="2473" spans="1:29" s="35" customFormat="1" ht="30.75" customHeight="1">
      <c r="B2473" s="38" t="s">
        <v>1763</v>
      </c>
      <c r="C2473" s="36" t="str">
        <f>+C2471</f>
        <v>4.1.1.4.01</v>
      </c>
      <c r="D2473" s="36"/>
      <c r="E2473" s="34" t="s">
        <v>1316</v>
      </c>
      <c r="F2473" s="34"/>
      <c r="G2473" s="34"/>
      <c r="H2473" s="34"/>
      <c r="I2473" s="34"/>
      <c r="J2473" s="34" t="s">
        <v>666</v>
      </c>
      <c r="K2473" s="34" t="str">
        <f>+K545</f>
        <v>Usado</v>
      </c>
      <c r="L2473" s="34">
        <v>3</v>
      </c>
      <c r="M2473" s="34"/>
      <c r="N2473" s="34"/>
      <c r="O2473" s="34" t="str">
        <f>+B2472</f>
        <v>NEBULIZACION</v>
      </c>
      <c r="P2473" s="34"/>
      <c r="W2473" s="196">
        <v>4500</v>
      </c>
      <c r="X2473" s="111">
        <f t="shared" si="335"/>
        <v>13500</v>
      </c>
      <c r="Y2473"/>
      <c r="Z2473"/>
      <c r="AA2473"/>
      <c r="AB2473"/>
      <c r="AC2473" s="66"/>
    </row>
    <row r="2474" spans="1:29" s="35" customFormat="1">
      <c r="B2474" s="38" t="s">
        <v>1764</v>
      </c>
      <c r="C2474" s="36" t="str">
        <f>+C2468</f>
        <v>4.1.1.4.01</v>
      </c>
      <c r="D2474" s="36"/>
      <c r="E2474" s="34" t="str">
        <f>+E547</f>
        <v>Mesa para utencilios Medicos</v>
      </c>
      <c r="F2474" s="34"/>
      <c r="G2474" s="34"/>
      <c r="H2474" s="34"/>
      <c r="I2474" s="34"/>
      <c r="J2474" s="34" t="str">
        <f>+J548</f>
        <v>MetaL</v>
      </c>
      <c r="K2474" s="34" t="str">
        <f>+K548</f>
        <v>Usado</v>
      </c>
      <c r="L2474" s="34">
        <v>1</v>
      </c>
      <c r="M2474" s="34"/>
      <c r="N2474" s="34"/>
      <c r="O2474" s="34" t="str">
        <f>+B2472</f>
        <v>NEBULIZACION</v>
      </c>
      <c r="P2474" s="34"/>
      <c r="W2474" s="196">
        <v>4000</v>
      </c>
      <c r="X2474" s="111">
        <f t="shared" si="335"/>
        <v>4000</v>
      </c>
      <c r="Y2474"/>
      <c r="Z2474"/>
      <c r="AA2474"/>
      <c r="AB2474"/>
      <c r="AC2474" s="66"/>
    </row>
    <row r="2475" spans="1:29" s="35" customFormat="1">
      <c r="B2475" s="38" t="s">
        <v>1765</v>
      </c>
      <c r="C2475" s="36" t="str">
        <f>+C2473</f>
        <v>4.1.1.4.01</v>
      </c>
      <c r="D2475" s="36"/>
      <c r="E2475" s="34" t="s">
        <v>1307</v>
      </c>
      <c r="F2475" s="34"/>
      <c r="G2475" s="34"/>
      <c r="H2475" s="34"/>
      <c r="I2475" s="34"/>
      <c r="J2475" s="34" t="str">
        <f>+J2474</f>
        <v>MetaL</v>
      </c>
      <c r="K2475" s="34" t="str">
        <f>+K2474</f>
        <v>Usado</v>
      </c>
      <c r="L2475" s="34">
        <v>1</v>
      </c>
      <c r="M2475" s="34"/>
      <c r="N2475" s="34"/>
      <c r="O2475" s="34" t="str">
        <f>+B2472</f>
        <v>NEBULIZACION</v>
      </c>
      <c r="P2475" s="34"/>
      <c r="W2475" s="196">
        <v>3000</v>
      </c>
      <c r="X2475" s="111">
        <f t="shared" si="335"/>
        <v>3000</v>
      </c>
      <c r="Y2475"/>
      <c r="Z2475"/>
      <c r="AA2475"/>
      <c r="AB2475"/>
      <c r="AC2475" s="66"/>
    </row>
    <row r="2476" spans="1:29" s="141" customFormat="1">
      <c r="A2476" s="35"/>
      <c r="B2476" s="375" t="s">
        <v>1317</v>
      </c>
      <c r="C2476" s="375"/>
      <c r="D2476" s="375"/>
      <c r="E2476" s="375"/>
      <c r="F2476" s="375"/>
      <c r="G2476" s="375"/>
      <c r="H2476" s="375"/>
      <c r="I2476" s="375"/>
      <c r="J2476" s="375"/>
      <c r="K2476" s="375"/>
      <c r="L2476" s="375"/>
      <c r="M2476" s="375"/>
      <c r="N2476" s="375"/>
      <c r="O2476" s="375"/>
      <c r="P2476" s="375"/>
      <c r="W2476" s="142"/>
      <c r="X2476" s="223">
        <f t="shared" si="335"/>
        <v>0</v>
      </c>
      <c r="Y2476" s="144"/>
      <c r="Z2476" s="144"/>
      <c r="AA2476" s="144"/>
      <c r="AB2476" s="144"/>
      <c r="AC2476" s="153"/>
    </row>
    <row r="2477" spans="1:29" s="35" customFormat="1">
      <c r="B2477" s="38" t="s">
        <v>1766</v>
      </c>
      <c r="C2477" s="36" t="s">
        <v>60</v>
      </c>
      <c r="D2477" s="36"/>
      <c r="E2477" s="34" t="s">
        <v>659</v>
      </c>
      <c r="F2477" s="34"/>
      <c r="G2477" s="34"/>
      <c r="H2477" s="34"/>
      <c r="I2477" s="34"/>
      <c r="J2477" s="34" t="str">
        <f>+J1117</f>
        <v>Blanco</v>
      </c>
      <c r="K2477" s="34" t="e">
        <f>+#REF!</f>
        <v>#REF!</v>
      </c>
      <c r="L2477" s="34">
        <f>+L546</f>
        <v>1</v>
      </c>
      <c r="M2477" s="34"/>
      <c r="N2477" s="34"/>
      <c r="O2477" s="34" t="str">
        <f>+B2476</f>
        <v>TOMA DE MUESTRA</v>
      </c>
      <c r="P2477" s="34"/>
      <c r="W2477" s="196">
        <v>4500</v>
      </c>
      <c r="X2477" s="111">
        <f t="shared" si="335"/>
        <v>4500</v>
      </c>
      <c r="Y2477"/>
      <c r="Z2477"/>
      <c r="AA2477"/>
      <c r="AB2477"/>
      <c r="AC2477" s="66"/>
    </row>
    <row r="2478" spans="1:29" s="35" customFormat="1">
      <c r="B2478" s="38" t="s">
        <v>1767</v>
      </c>
      <c r="C2478" s="36" t="s">
        <v>60</v>
      </c>
      <c r="D2478" s="36"/>
      <c r="E2478" s="34" t="str">
        <f>+E2475</f>
        <v>Zafacon Grande</v>
      </c>
      <c r="F2478" s="34"/>
      <c r="G2478" s="34"/>
      <c r="H2478" s="34"/>
      <c r="I2478" s="34"/>
      <c r="J2478" s="34" t="s">
        <v>868</v>
      </c>
      <c r="K2478" s="34" t="str">
        <f>+K546</f>
        <v>Usado</v>
      </c>
      <c r="L2478" s="34">
        <v>1</v>
      </c>
      <c r="M2478" s="34"/>
      <c r="N2478" s="34"/>
      <c r="O2478" s="34" t="str">
        <f>+B2476</f>
        <v>TOMA DE MUESTRA</v>
      </c>
      <c r="P2478" s="34"/>
      <c r="W2478" s="196">
        <v>3000</v>
      </c>
      <c r="X2478" s="111">
        <f t="shared" si="335"/>
        <v>3000</v>
      </c>
      <c r="Y2478"/>
      <c r="Z2478"/>
      <c r="AA2478"/>
      <c r="AB2478"/>
      <c r="AC2478" s="66"/>
    </row>
    <row r="2479" spans="1:29" s="35" customFormat="1">
      <c r="B2479" s="38" t="s">
        <v>1768</v>
      </c>
      <c r="C2479" s="36" t="str">
        <f t="shared" ref="C2479:C2487" si="336">+C2477</f>
        <v>4.1.1.4.01</v>
      </c>
      <c r="D2479" s="36"/>
      <c r="E2479" s="34" t="s">
        <v>1244</v>
      </c>
      <c r="F2479" s="34"/>
      <c r="G2479" s="34"/>
      <c r="H2479" s="34"/>
      <c r="I2479" s="34"/>
      <c r="J2479" s="34" t="str">
        <f>+J2477</f>
        <v>Blanco</v>
      </c>
      <c r="K2479" s="34" t="str">
        <f>+K1122</f>
        <v>Usado</v>
      </c>
      <c r="L2479" s="34">
        <v>1</v>
      </c>
      <c r="M2479" s="34"/>
      <c r="N2479" s="34"/>
      <c r="O2479" s="34" t="str">
        <f>+O2477</f>
        <v>TOMA DE MUESTRA</v>
      </c>
      <c r="P2479" s="34"/>
      <c r="W2479" s="196">
        <v>2500</v>
      </c>
      <c r="X2479" s="111">
        <f t="shared" si="335"/>
        <v>2500</v>
      </c>
      <c r="Y2479"/>
      <c r="Z2479"/>
      <c r="AA2479"/>
      <c r="AB2479"/>
      <c r="AC2479" s="66"/>
    </row>
    <row r="2480" spans="1:29" s="35" customFormat="1">
      <c r="B2480" s="38" t="s">
        <v>1351</v>
      </c>
      <c r="C2480" s="36" t="str">
        <f t="shared" si="336"/>
        <v>4.1.1.4.01</v>
      </c>
      <c r="D2480" s="36"/>
      <c r="E2480" s="34" t="s">
        <v>1318</v>
      </c>
      <c r="F2480" s="34"/>
      <c r="G2480" s="34"/>
      <c r="H2480" s="34"/>
      <c r="I2480" s="34"/>
      <c r="J2480" s="34" t="str">
        <f>+J2477</f>
        <v>Blanco</v>
      </c>
      <c r="K2480" s="34" t="str">
        <f>+K548</f>
        <v>Usado</v>
      </c>
      <c r="L2480" s="34">
        <v>1</v>
      </c>
      <c r="M2480" s="34"/>
      <c r="N2480" s="34"/>
      <c r="O2480" s="34" t="str">
        <f>+O2477</f>
        <v>TOMA DE MUESTRA</v>
      </c>
      <c r="P2480" s="34"/>
      <c r="W2480" s="196">
        <v>1200</v>
      </c>
      <c r="X2480" s="111">
        <f t="shared" si="335"/>
        <v>1200</v>
      </c>
      <c r="Y2480"/>
      <c r="Z2480"/>
      <c r="AA2480"/>
      <c r="AB2480"/>
      <c r="AC2480" s="66"/>
    </row>
    <row r="2481" spans="1:29" s="35" customFormat="1">
      <c r="B2481" s="38" t="s">
        <v>1352</v>
      </c>
      <c r="C2481" s="36" t="str">
        <f t="shared" si="336"/>
        <v>4.1.1.4.01</v>
      </c>
      <c r="D2481" s="36"/>
      <c r="E2481" s="34" t="str">
        <f>+E1117</f>
        <v>monitor</v>
      </c>
      <c r="F2481" s="34"/>
      <c r="G2481" s="34" t="str">
        <f>+G1117</f>
        <v>dell</v>
      </c>
      <c r="H2481" s="34"/>
      <c r="I2481" s="34"/>
      <c r="J2481" s="34" t="str">
        <f>+J2477</f>
        <v>Blanco</v>
      </c>
      <c r="K2481" s="34" t="str">
        <f>+K547</f>
        <v>Usado</v>
      </c>
      <c r="L2481" s="34">
        <v>2</v>
      </c>
      <c r="M2481" s="34"/>
      <c r="N2481" s="34"/>
      <c r="O2481" s="34" t="str">
        <f t="shared" ref="O2481:O2486" si="337">+O2477</f>
        <v>TOMA DE MUESTRA</v>
      </c>
      <c r="P2481" s="34"/>
      <c r="W2481" s="196">
        <v>15000</v>
      </c>
      <c r="X2481" s="111">
        <f t="shared" si="335"/>
        <v>30000</v>
      </c>
      <c r="Y2481"/>
      <c r="Z2481"/>
      <c r="AA2481"/>
      <c r="AB2481"/>
      <c r="AC2481" s="66"/>
    </row>
    <row r="2482" spans="1:29" s="35" customFormat="1">
      <c r="B2482" s="38" t="s">
        <v>1353</v>
      </c>
      <c r="C2482" s="36" t="str">
        <f t="shared" si="336"/>
        <v>4.1.1.4.01</v>
      </c>
      <c r="D2482" s="36"/>
      <c r="E2482" s="34" t="s">
        <v>1319</v>
      </c>
      <c r="F2482" s="34"/>
      <c r="G2482" s="34"/>
      <c r="H2482" s="34"/>
      <c r="I2482" s="34"/>
      <c r="J2482" s="34" t="str">
        <f>+J2480</f>
        <v>Blanco</v>
      </c>
      <c r="K2482" s="34" t="str">
        <f>+K2480</f>
        <v>Usado</v>
      </c>
      <c r="L2482" s="34">
        <v>1</v>
      </c>
      <c r="M2482" s="34"/>
      <c r="N2482" s="34"/>
      <c r="O2482" s="34" t="str">
        <f t="shared" si="337"/>
        <v>TOMA DE MUESTRA</v>
      </c>
      <c r="P2482" s="34"/>
      <c r="W2482" s="196">
        <v>1500</v>
      </c>
      <c r="X2482" s="111">
        <f t="shared" si="335"/>
        <v>1500</v>
      </c>
      <c r="Y2482"/>
      <c r="Z2482"/>
      <c r="AA2482"/>
      <c r="AB2482"/>
      <c r="AC2482" s="66"/>
    </row>
    <row r="2483" spans="1:29" s="35" customFormat="1">
      <c r="B2483" s="38" t="s">
        <v>1354</v>
      </c>
      <c r="C2483" s="36" t="str">
        <f t="shared" si="336"/>
        <v>4.1.1.4.01</v>
      </c>
      <c r="D2483" s="36"/>
      <c r="E2483" s="34" t="str">
        <f>+E2446</f>
        <v>Impresora</v>
      </c>
      <c r="F2483" s="34"/>
      <c r="G2483" s="34" t="str">
        <f>+G2446</f>
        <v>HP COLOR LASER PRO mfp m281fdw</v>
      </c>
      <c r="H2483" s="34"/>
      <c r="I2483" s="34"/>
      <c r="J2483" s="34" t="str">
        <f>+J547</f>
        <v>Negro</v>
      </c>
      <c r="K2483" s="34" t="str">
        <f>+K548</f>
        <v>Usado</v>
      </c>
      <c r="L2483" s="34">
        <v>1</v>
      </c>
      <c r="M2483" s="34"/>
      <c r="N2483" s="34"/>
      <c r="O2483" s="34" t="str">
        <f t="shared" si="337"/>
        <v>TOMA DE MUESTRA</v>
      </c>
      <c r="P2483" s="34"/>
      <c r="W2483" s="196">
        <v>3000</v>
      </c>
      <c r="X2483" s="111">
        <f t="shared" si="335"/>
        <v>3000</v>
      </c>
      <c r="Y2483"/>
      <c r="Z2483"/>
      <c r="AA2483"/>
      <c r="AB2483"/>
      <c r="AC2483" s="66"/>
    </row>
    <row r="2484" spans="1:29" s="35" customFormat="1">
      <c r="B2484" s="38" t="s">
        <v>1355</v>
      </c>
      <c r="C2484" s="36" t="str">
        <f t="shared" si="336"/>
        <v>4.1.1.4.01</v>
      </c>
      <c r="D2484" s="36"/>
      <c r="E2484" s="34" t="s">
        <v>1291</v>
      </c>
      <c r="F2484" s="34" t="s">
        <v>1320</v>
      </c>
      <c r="G2484" s="34"/>
      <c r="H2484" s="34"/>
      <c r="I2484" s="34"/>
      <c r="J2484" s="34" t="s">
        <v>1304</v>
      </c>
      <c r="K2484" s="34" t="str">
        <f>+K2474</f>
        <v>Usado</v>
      </c>
      <c r="L2484" s="34">
        <v>3</v>
      </c>
      <c r="M2484" s="34"/>
      <c r="N2484" s="34"/>
      <c r="O2484" s="34" t="str">
        <f t="shared" si="337"/>
        <v>TOMA DE MUESTRA</v>
      </c>
      <c r="P2484" s="34"/>
      <c r="W2484" s="196">
        <v>4500</v>
      </c>
      <c r="X2484" s="111">
        <f t="shared" si="335"/>
        <v>13500</v>
      </c>
      <c r="Y2484"/>
      <c r="Z2484"/>
      <c r="AA2484"/>
      <c r="AB2484"/>
      <c r="AC2484" s="66"/>
    </row>
    <row r="2485" spans="1:29" s="35" customFormat="1">
      <c r="B2485" s="38" t="s">
        <v>1356</v>
      </c>
      <c r="C2485" s="36" t="str">
        <f t="shared" si="336"/>
        <v>4.1.1.4.01</v>
      </c>
      <c r="D2485" s="36"/>
      <c r="E2485" s="34" t="s">
        <v>1287</v>
      </c>
      <c r="F2485" s="34"/>
      <c r="G2485" s="34"/>
      <c r="H2485" s="34"/>
      <c r="I2485" s="34"/>
      <c r="J2485" s="34" t="str">
        <f>+J548</f>
        <v>MetaL</v>
      </c>
      <c r="K2485" s="34" t="str">
        <f>+K546</f>
        <v>Usado</v>
      </c>
      <c r="L2485" s="34">
        <f>+L549</f>
        <v>1</v>
      </c>
      <c r="M2485" s="34"/>
      <c r="N2485" s="34"/>
      <c r="O2485" s="34" t="str">
        <f t="shared" si="337"/>
        <v>TOMA DE MUESTRA</v>
      </c>
      <c r="P2485" s="34"/>
      <c r="W2485" s="196">
        <v>1000</v>
      </c>
      <c r="X2485" s="111">
        <f t="shared" si="335"/>
        <v>1000</v>
      </c>
      <c r="Y2485"/>
      <c r="Z2485"/>
      <c r="AA2485"/>
      <c r="AB2485"/>
      <c r="AC2485" s="66"/>
    </row>
    <row r="2486" spans="1:29" s="35" customFormat="1">
      <c r="B2486" s="38" t="s">
        <v>1357</v>
      </c>
      <c r="C2486" s="36" t="str">
        <f t="shared" si="336"/>
        <v>4.1.1.4.01</v>
      </c>
      <c r="D2486" s="36"/>
      <c r="E2486" s="34" t="s">
        <v>1321</v>
      </c>
      <c r="F2486" s="34"/>
      <c r="G2486" s="34"/>
      <c r="H2486" s="34"/>
      <c r="I2486" s="34"/>
      <c r="J2486" s="34" t="str">
        <f>+J2484</f>
        <v>Crema</v>
      </c>
      <c r="K2486" s="34" t="str">
        <f>+K2483</f>
        <v>Usado</v>
      </c>
      <c r="L2486" s="34">
        <v>1</v>
      </c>
      <c r="M2486" s="34"/>
      <c r="N2486" s="34"/>
      <c r="O2486" s="34" t="str">
        <f t="shared" si="337"/>
        <v>TOMA DE MUESTRA</v>
      </c>
      <c r="P2486" s="34"/>
      <c r="W2486" s="196">
        <v>3200</v>
      </c>
      <c r="X2486" s="111">
        <f t="shared" si="335"/>
        <v>3200</v>
      </c>
      <c r="Y2486"/>
      <c r="Z2486"/>
      <c r="AA2486"/>
      <c r="AB2486"/>
      <c r="AC2486" s="66"/>
    </row>
    <row r="2487" spans="1:29" s="35" customFormat="1">
      <c r="B2487" s="38" t="s">
        <v>1358</v>
      </c>
      <c r="C2487" s="36" t="str">
        <f t="shared" si="336"/>
        <v>4.1.1.4.01</v>
      </c>
      <c r="D2487" s="36"/>
      <c r="E2487" s="34" t="str">
        <f>+E77</f>
        <v>Mesas para escritorio azules</v>
      </c>
      <c r="F2487" s="34"/>
      <c r="G2487" s="34"/>
      <c r="H2487" s="34"/>
      <c r="I2487" s="34"/>
      <c r="J2487" s="34" t="s">
        <v>666</v>
      </c>
      <c r="K2487" s="34" t="str">
        <f>+K2480</f>
        <v>Usado</v>
      </c>
      <c r="L2487" s="34">
        <v>1</v>
      </c>
      <c r="M2487" s="34"/>
      <c r="N2487" s="34"/>
      <c r="O2487" s="34" t="str">
        <f>+O2480</f>
        <v>TOMA DE MUESTRA</v>
      </c>
      <c r="P2487" s="34"/>
      <c r="W2487" s="196">
        <v>1500</v>
      </c>
      <c r="X2487" s="111">
        <f t="shared" si="335"/>
        <v>1500</v>
      </c>
      <c r="Y2487"/>
      <c r="Z2487"/>
      <c r="AA2487"/>
      <c r="AB2487"/>
      <c r="AC2487" s="66"/>
    </row>
    <row r="2488" spans="1:29" s="141" customFormat="1">
      <c r="A2488" s="35"/>
      <c r="B2488" s="375" t="s">
        <v>918</v>
      </c>
      <c r="C2488" s="375"/>
      <c r="D2488" s="375"/>
      <c r="E2488" s="375"/>
      <c r="F2488" s="375"/>
      <c r="G2488" s="375"/>
      <c r="H2488" s="375"/>
      <c r="I2488" s="375"/>
      <c r="J2488" s="375"/>
      <c r="K2488" s="375"/>
      <c r="L2488" s="375"/>
      <c r="M2488" s="375"/>
      <c r="N2488" s="375"/>
      <c r="O2488" s="375"/>
      <c r="P2488" s="375"/>
      <c r="W2488" s="142"/>
      <c r="X2488" s="223">
        <f t="shared" si="335"/>
        <v>0</v>
      </c>
      <c r="Y2488" s="144"/>
      <c r="Z2488" s="144"/>
      <c r="AA2488" s="144"/>
      <c r="AB2488" s="144"/>
      <c r="AC2488" s="153"/>
    </row>
    <row r="2489" spans="1:29" s="35" customFormat="1">
      <c r="B2489" s="38" t="s">
        <v>1359</v>
      </c>
      <c r="C2489" s="36" t="s">
        <v>60</v>
      </c>
      <c r="D2489" s="36"/>
      <c r="E2489" s="34" t="str">
        <f>+E1118</f>
        <v xml:space="preserve">Escritorio </v>
      </c>
      <c r="F2489" s="34"/>
      <c r="G2489" s="34"/>
      <c r="H2489" s="34"/>
      <c r="I2489" s="34"/>
      <c r="J2489" s="34" t="str">
        <f>+J2483</f>
        <v>Negro</v>
      </c>
      <c r="K2489" s="34" t="str">
        <f>+K2483</f>
        <v>Usado</v>
      </c>
      <c r="L2489" s="34">
        <v>1</v>
      </c>
      <c r="M2489" s="34"/>
      <c r="N2489" s="34"/>
      <c r="O2489" s="34" t="str">
        <f>+B2488</f>
        <v>LABORATORIO</v>
      </c>
      <c r="P2489" s="34"/>
      <c r="W2489" s="196">
        <v>3000</v>
      </c>
      <c r="X2489" s="111">
        <f t="shared" si="335"/>
        <v>3000</v>
      </c>
      <c r="Y2489"/>
      <c r="Z2489"/>
      <c r="AA2489"/>
      <c r="AB2489"/>
      <c r="AC2489" s="66"/>
    </row>
    <row r="2490" spans="1:29" s="35" customFormat="1">
      <c r="B2490" s="38" t="s">
        <v>1360</v>
      </c>
      <c r="C2490" s="36" t="s">
        <v>60</v>
      </c>
      <c r="D2490" s="36"/>
      <c r="E2490" s="34" t="s">
        <v>1244</v>
      </c>
      <c r="F2490" s="34"/>
      <c r="G2490" s="34"/>
      <c r="H2490" s="34"/>
      <c r="I2490" s="34"/>
      <c r="J2490" s="34" t="s">
        <v>402</v>
      </c>
      <c r="K2490" s="34" t="str">
        <f>+K2485</f>
        <v>Usado</v>
      </c>
      <c r="L2490" s="34">
        <v>1</v>
      </c>
      <c r="M2490" s="34"/>
      <c r="N2490" s="34"/>
      <c r="O2490" s="34" t="str">
        <f>+B2488</f>
        <v>LABORATORIO</v>
      </c>
      <c r="P2490" s="34"/>
      <c r="W2490" s="196">
        <v>2500</v>
      </c>
      <c r="X2490" s="111">
        <f t="shared" si="335"/>
        <v>2500</v>
      </c>
      <c r="Y2490"/>
      <c r="Z2490"/>
      <c r="AA2490"/>
      <c r="AB2490"/>
      <c r="AC2490" s="66"/>
    </row>
    <row r="2491" spans="1:29" s="35" customFormat="1">
      <c r="B2491" s="38" t="s">
        <v>1361</v>
      </c>
      <c r="C2491" s="36" t="str">
        <f>+C2489</f>
        <v>4.1.1.4.01</v>
      </c>
      <c r="D2491" s="36"/>
      <c r="E2491" s="34" t="str">
        <f>+E2485</f>
        <v>ZAFACON PEQUEñO</v>
      </c>
      <c r="F2491" s="34"/>
      <c r="G2491" s="34"/>
      <c r="H2491" s="34"/>
      <c r="I2491" s="34"/>
      <c r="J2491" s="34" t="str">
        <f>+J2485</f>
        <v>MetaL</v>
      </c>
      <c r="K2491" s="34" t="str">
        <f>+K2484</f>
        <v>Usado</v>
      </c>
      <c r="L2491" s="34">
        <v>1</v>
      </c>
      <c r="M2491" s="34"/>
      <c r="N2491" s="34"/>
      <c r="O2491" s="34" t="str">
        <f>+B2488</f>
        <v>LABORATORIO</v>
      </c>
      <c r="P2491" s="34"/>
      <c r="W2491" s="196">
        <v>500</v>
      </c>
      <c r="X2491" s="111">
        <f t="shared" si="335"/>
        <v>500</v>
      </c>
      <c r="Y2491"/>
      <c r="Z2491"/>
      <c r="AA2491"/>
      <c r="AB2491"/>
      <c r="AC2491" s="66"/>
    </row>
    <row r="2492" spans="1:29" s="35" customFormat="1">
      <c r="B2492" s="38" t="s">
        <v>1362</v>
      </c>
      <c r="C2492" s="36" t="str">
        <f>+C2490</f>
        <v>4.1.1.4.01</v>
      </c>
      <c r="D2492" s="36"/>
      <c r="E2492" s="34" t="str">
        <f>+E2484</f>
        <v>ARMARIO DE OFICINA</v>
      </c>
      <c r="F2492" s="34" t="str">
        <f>+F2484</f>
        <v>5 Gabetas</v>
      </c>
      <c r="G2492" s="34"/>
      <c r="H2492" s="34"/>
      <c r="I2492" s="34"/>
      <c r="J2492" s="34" t="str">
        <f>+J2484</f>
        <v>Crema</v>
      </c>
      <c r="K2492" s="34" t="str">
        <f>+K2483</f>
        <v>Usado</v>
      </c>
      <c r="L2492" s="34">
        <v>1</v>
      </c>
      <c r="M2492" s="34"/>
      <c r="N2492" s="34"/>
      <c r="O2492" s="34" t="str">
        <f>+O2489</f>
        <v>LABORATORIO</v>
      </c>
      <c r="P2492" s="34"/>
      <c r="W2492" s="196">
        <v>3500</v>
      </c>
      <c r="X2492" s="111">
        <f t="shared" si="335"/>
        <v>3500</v>
      </c>
      <c r="Y2492"/>
      <c r="Z2492"/>
      <c r="AA2492"/>
      <c r="AB2492"/>
      <c r="AC2492" s="66"/>
    </row>
    <row r="2493" spans="1:29" s="35" customFormat="1">
      <c r="B2493" s="38" t="s">
        <v>1363</v>
      </c>
      <c r="C2493" s="36" t="str">
        <f>+C2491</f>
        <v>4.1.1.4.01</v>
      </c>
      <c r="D2493" s="36"/>
      <c r="E2493" s="34" t="str">
        <f>+E2718</f>
        <v>NEVERA</v>
      </c>
      <c r="F2493" s="34" t="str">
        <f>+G2718</f>
        <v>FARCO</v>
      </c>
      <c r="G2493" s="34"/>
      <c r="H2493" s="34"/>
      <c r="I2493" s="34"/>
      <c r="J2493" s="34" t="str">
        <f>+J2745</f>
        <v>Negro</v>
      </c>
      <c r="K2493" s="34" t="str">
        <f>+K2491</f>
        <v>Usado</v>
      </c>
      <c r="L2493" s="34">
        <v>1</v>
      </c>
      <c r="M2493" s="34"/>
      <c r="N2493" s="34"/>
      <c r="O2493" s="34" t="str">
        <f>+O2491</f>
        <v>LABORATORIO</v>
      </c>
      <c r="P2493" s="34"/>
      <c r="W2493" s="196">
        <v>15000</v>
      </c>
      <c r="X2493" s="111">
        <f t="shared" si="335"/>
        <v>15000</v>
      </c>
      <c r="Y2493"/>
      <c r="Z2493"/>
      <c r="AA2493"/>
      <c r="AB2493"/>
      <c r="AC2493" s="66"/>
    </row>
    <row r="2494" spans="1:29" s="141" customFormat="1">
      <c r="A2494" s="35"/>
      <c r="B2494" s="375" t="s">
        <v>1322</v>
      </c>
      <c r="C2494" s="375"/>
      <c r="D2494" s="375"/>
      <c r="E2494" s="375"/>
      <c r="F2494" s="375"/>
      <c r="G2494" s="375"/>
      <c r="H2494" s="375"/>
      <c r="I2494" s="375"/>
      <c r="J2494" s="375"/>
      <c r="K2494" s="375"/>
      <c r="L2494" s="375"/>
      <c r="M2494" s="375"/>
      <c r="N2494" s="375"/>
      <c r="O2494" s="375"/>
      <c r="P2494" s="375"/>
      <c r="W2494" s="142"/>
      <c r="X2494" s="223">
        <f t="shared" si="335"/>
        <v>0</v>
      </c>
      <c r="Y2494" s="144"/>
      <c r="Z2494" s="144"/>
      <c r="AA2494" s="144"/>
      <c r="AB2494" s="144"/>
      <c r="AC2494" s="153"/>
    </row>
    <row r="2495" spans="1:29" s="35" customFormat="1">
      <c r="B2495" s="38" t="s">
        <v>1364</v>
      </c>
      <c r="C2495" s="36" t="s">
        <v>60</v>
      </c>
      <c r="D2495" s="36"/>
      <c r="E2495" s="34" t="str">
        <f>+E2492</f>
        <v>ARMARIO DE OFICINA</v>
      </c>
      <c r="F2495" s="34" t="str">
        <f>+F2492</f>
        <v>5 Gabetas</v>
      </c>
      <c r="G2495" s="34"/>
      <c r="H2495" s="34"/>
      <c r="I2495" s="34"/>
      <c r="J2495" s="34" t="str">
        <f>+J2492</f>
        <v>Crema</v>
      </c>
      <c r="K2495" s="34" t="str">
        <f>+K2490</f>
        <v>Usado</v>
      </c>
      <c r="L2495" s="34">
        <v>1</v>
      </c>
      <c r="M2495" s="34"/>
      <c r="N2495" s="34"/>
      <c r="O2495" s="34" t="str">
        <f>+B2494</f>
        <v>COPROLOGIA Y UROANALISIS</v>
      </c>
      <c r="P2495" s="34"/>
      <c r="W2495" s="196">
        <v>3000</v>
      </c>
      <c r="X2495" s="111">
        <f t="shared" si="335"/>
        <v>3000</v>
      </c>
      <c r="Y2495"/>
      <c r="Z2495"/>
      <c r="AA2495"/>
      <c r="AB2495"/>
      <c r="AC2495" s="66"/>
    </row>
    <row r="2496" spans="1:29" s="35" customFormat="1">
      <c r="B2496" s="38" t="s">
        <v>1365</v>
      </c>
      <c r="C2496" s="36" t="s">
        <v>60</v>
      </c>
      <c r="D2496" s="36"/>
      <c r="E2496" s="34" t="str">
        <f>+E2490</f>
        <v>Silla para escritorio</v>
      </c>
      <c r="F2496" s="34"/>
      <c r="G2496" s="34"/>
      <c r="H2496" s="34"/>
      <c r="I2496" s="34"/>
      <c r="J2496" s="34" t="str">
        <f>+J2493</f>
        <v>Negro</v>
      </c>
      <c r="K2496" s="34" t="str">
        <f>+K2490</f>
        <v>Usado</v>
      </c>
      <c r="L2496" s="34">
        <v>6</v>
      </c>
      <c r="M2496" s="34"/>
      <c r="N2496" s="34"/>
      <c r="O2496" s="34" t="str">
        <f>+O2495</f>
        <v>COPROLOGIA Y UROANALISIS</v>
      </c>
      <c r="P2496" s="34"/>
      <c r="W2496" s="196">
        <v>1500</v>
      </c>
      <c r="X2496" s="111">
        <f t="shared" si="335"/>
        <v>9000</v>
      </c>
      <c r="Y2496"/>
      <c r="Z2496"/>
      <c r="AA2496"/>
      <c r="AB2496"/>
      <c r="AC2496" s="66"/>
    </row>
    <row r="2497" spans="2:29" s="35" customFormat="1">
      <c r="B2497" s="38" t="s">
        <v>1366</v>
      </c>
      <c r="C2497" s="36" t="str">
        <f t="shared" ref="C2497:C2504" si="338">+C2495</f>
        <v>4.1.1.4.01</v>
      </c>
      <c r="D2497" s="36"/>
      <c r="E2497" s="34" t="s">
        <v>1323</v>
      </c>
      <c r="F2497" s="34"/>
      <c r="G2497" s="34"/>
      <c r="H2497" s="34"/>
      <c r="I2497" s="34"/>
      <c r="J2497" s="34" t="str">
        <f>+J2490</f>
        <v>Negro</v>
      </c>
      <c r="K2497" s="34" t="str">
        <f>+K2491</f>
        <v>Usado</v>
      </c>
      <c r="L2497" s="34">
        <v>1</v>
      </c>
      <c r="M2497" s="34"/>
      <c r="N2497" s="34"/>
      <c r="O2497" s="34" t="str">
        <f>+O2495</f>
        <v>COPROLOGIA Y UROANALISIS</v>
      </c>
      <c r="P2497" s="34"/>
      <c r="W2497" s="196">
        <v>1200</v>
      </c>
      <c r="X2497" s="111">
        <f t="shared" si="335"/>
        <v>1200</v>
      </c>
      <c r="Y2497"/>
      <c r="Z2497"/>
      <c r="AA2497"/>
      <c r="AB2497"/>
      <c r="AC2497" s="66"/>
    </row>
    <row r="2498" spans="2:29" s="35" customFormat="1">
      <c r="B2498" s="38" t="s">
        <v>1367</v>
      </c>
      <c r="C2498" s="36" t="str">
        <f t="shared" si="338"/>
        <v>4.1.1.4.01</v>
      </c>
      <c r="D2498" s="36"/>
      <c r="E2498" s="34" t="s">
        <v>611</v>
      </c>
      <c r="F2498" s="34"/>
      <c r="G2498" s="34" t="s">
        <v>1324</v>
      </c>
      <c r="H2498" s="34"/>
      <c r="I2498" s="34"/>
      <c r="J2498" s="34" t="str">
        <f>+J2496</f>
        <v>Negro</v>
      </c>
      <c r="K2498" s="34" t="str">
        <f>+K2497</f>
        <v>Usado</v>
      </c>
      <c r="L2498" s="34">
        <f>+L2495</f>
        <v>1</v>
      </c>
      <c r="M2498" s="34"/>
      <c r="N2498" s="34"/>
      <c r="O2498" s="34" t="str">
        <f>+B2494</f>
        <v>COPROLOGIA Y UROANALISIS</v>
      </c>
      <c r="P2498" s="34"/>
      <c r="W2498" s="196">
        <v>2200</v>
      </c>
      <c r="X2498" s="111">
        <f t="shared" si="335"/>
        <v>2200</v>
      </c>
      <c r="Y2498"/>
      <c r="Z2498"/>
      <c r="AA2498"/>
      <c r="AB2498"/>
      <c r="AC2498" s="66"/>
    </row>
    <row r="2499" spans="2:29" s="35" customFormat="1">
      <c r="B2499" s="38" t="s">
        <v>1368</v>
      </c>
      <c r="C2499" s="36" t="str">
        <f t="shared" si="338"/>
        <v>4.1.1.4.01</v>
      </c>
      <c r="D2499" s="36"/>
      <c r="E2499" s="34" t="s">
        <v>1325</v>
      </c>
      <c r="F2499" s="34" t="s">
        <v>1327</v>
      </c>
      <c r="G2499" s="34" t="s">
        <v>1326</v>
      </c>
      <c r="H2499" s="34"/>
      <c r="I2499" s="34"/>
      <c r="J2499" s="34" t="s">
        <v>562</v>
      </c>
      <c r="K2499" s="34" t="str">
        <f>+K2497</f>
        <v>Usado</v>
      </c>
      <c r="L2499" s="34">
        <v>1</v>
      </c>
      <c r="M2499" s="34"/>
      <c r="N2499" s="34"/>
      <c r="O2499" s="34" t="str">
        <f>+O2498</f>
        <v>COPROLOGIA Y UROANALISIS</v>
      </c>
      <c r="P2499" s="34"/>
      <c r="W2499" s="196">
        <f>135*60</f>
        <v>8100</v>
      </c>
      <c r="X2499" s="111">
        <f t="shared" si="335"/>
        <v>8100</v>
      </c>
      <c r="Y2499"/>
      <c r="Z2499"/>
      <c r="AA2499"/>
      <c r="AB2499"/>
      <c r="AC2499" s="66"/>
    </row>
    <row r="2500" spans="2:29" s="35" customFormat="1">
      <c r="B2500" s="38" t="s">
        <v>1369</v>
      </c>
      <c r="C2500" s="36" t="str">
        <f t="shared" si="338"/>
        <v>4.1.1.4.01</v>
      </c>
      <c r="D2500" s="36"/>
      <c r="E2500" s="34" t="s">
        <v>1325</v>
      </c>
      <c r="F2500" s="34" t="s">
        <v>1328</v>
      </c>
      <c r="G2500" s="34" t="s">
        <v>1326</v>
      </c>
      <c r="H2500" s="34"/>
      <c r="I2500" s="34"/>
      <c r="J2500" s="34" t="str">
        <f>+J2499</f>
        <v>Gris</v>
      </c>
      <c r="K2500" s="34" t="str">
        <f>+K2498</f>
        <v>Usado</v>
      </c>
      <c r="L2500" s="34">
        <v>1</v>
      </c>
      <c r="M2500" s="34"/>
      <c r="N2500" s="34"/>
      <c r="O2500" s="34" t="str">
        <f>+O2498</f>
        <v>COPROLOGIA Y UROANALISIS</v>
      </c>
      <c r="P2500" s="34"/>
      <c r="W2500" s="196">
        <v>8100</v>
      </c>
      <c r="X2500" s="111">
        <f t="shared" si="335"/>
        <v>8100</v>
      </c>
      <c r="Y2500"/>
      <c r="Z2500"/>
      <c r="AA2500"/>
      <c r="AB2500"/>
      <c r="AC2500" s="66"/>
    </row>
    <row r="2501" spans="2:29" s="35" customFormat="1">
      <c r="B2501" s="38" t="s">
        <v>1370</v>
      </c>
      <c r="C2501" s="36" t="str">
        <f t="shared" si="338"/>
        <v>4.1.1.4.01</v>
      </c>
      <c r="D2501" s="36"/>
      <c r="E2501" s="34" t="s">
        <v>1329</v>
      </c>
      <c r="F2501" s="34"/>
      <c r="G2501" s="34"/>
      <c r="H2501" s="34"/>
      <c r="I2501" s="34"/>
      <c r="J2501" s="34" t="s">
        <v>1304</v>
      </c>
      <c r="K2501" s="34" t="str">
        <f>+K2497</f>
        <v>Usado</v>
      </c>
      <c r="L2501" s="34">
        <v>1</v>
      </c>
      <c r="M2501" s="34"/>
      <c r="N2501" s="34"/>
      <c r="O2501" s="34" t="str">
        <f>+O2497</f>
        <v>COPROLOGIA Y UROANALISIS</v>
      </c>
      <c r="P2501" s="34"/>
      <c r="W2501" s="196">
        <v>5100</v>
      </c>
      <c r="X2501" s="111">
        <f t="shared" si="335"/>
        <v>5100</v>
      </c>
      <c r="Y2501"/>
      <c r="Z2501"/>
      <c r="AA2501"/>
      <c r="AB2501"/>
      <c r="AC2501" s="66"/>
    </row>
    <row r="2502" spans="2:29" s="35" customFormat="1">
      <c r="B2502" s="38" t="s">
        <v>1371</v>
      </c>
      <c r="C2502" s="36" t="str">
        <f t="shared" si="338"/>
        <v>4.1.1.4.01</v>
      </c>
      <c r="D2502" s="36"/>
      <c r="E2502" s="34" t="str">
        <f>+E2491</f>
        <v>ZAFACON PEQUEñO</v>
      </c>
      <c r="F2502" s="34"/>
      <c r="G2502" s="34"/>
      <c r="H2502" s="34"/>
      <c r="I2502" s="34"/>
      <c r="J2502" s="34" t="str">
        <f>+J2491</f>
        <v>MetaL</v>
      </c>
      <c r="K2502" s="34" t="str">
        <f>+K2498</f>
        <v>Usado</v>
      </c>
      <c r="L2502" s="34">
        <v>1</v>
      </c>
      <c r="M2502" s="34"/>
      <c r="N2502" s="34"/>
      <c r="O2502" s="34" t="str">
        <f>+O2498</f>
        <v>COPROLOGIA Y UROANALISIS</v>
      </c>
      <c r="P2502" s="34"/>
      <c r="W2502" s="196">
        <v>500</v>
      </c>
      <c r="X2502" s="111">
        <f t="shared" si="335"/>
        <v>500</v>
      </c>
      <c r="Y2502"/>
      <c r="Z2502"/>
      <c r="AA2502"/>
      <c r="AB2502"/>
      <c r="AC2502" s="66"/>
    </row>
    <row r="2503" spans="2:29" s="35" customFormat="1">
      <c r="B2503" s="38" t="s">
        <v>1372</v>
      </c>
      <c r="C2503" s="36" t="str">
        <f t="shared" si="338"/>
        <v>4.1.1.4.01</v>
      </c>
      <c r="D2503" s="36"/>
      <c r="E2503" s="34" t="s">
        <v>1330</v>
      </c>
      <c r="F2503" s="34"/>
      <c r="G2503" s="34"/>
      <c r="H2503" s="34"/>
      <c r="I2503" s="34"/>
      <c r="J2503" s="34" t="str">
        <f>+J2500</f>
        <v>Gris</v>
      </c>
      <c r="K2503" s="34" t="str">
        <f>+K2500</f>
        <v>Usado</v>
      </c>
      <c r="L2503" s="34">
        <v>1</v>
      </c>
      <c r="M2503" s="34"/>
      <c r="N2503" s="34"/>
      <c r="O2503" s="34" t="str">
        <f>+O2497</f>
        <v>COPROLOGIA Y UROANALISIS</v>
      </c>
      <c r="P2503" s="34"/>
      <c r="W2503" s="196">
        <v>800</v>
      </c>
      <c r="X2503" s="111">
        <f t="shared" si="335"/>
        <v>800</v>
      </c>
      <c r="Y2503"/>
      <c r="Z2503"/>
      <c r="AA2503"/>
      <c r="AB2503"/>
      <c r="AC2503" s="66"/>
    </row>
    <row r="2504" spans="2:29" s="35" customFormat="1">
      <c r="B2504" s="38" t="s">
        <v>1373</v>
      </c>
      <c r="C2504" s="36" t="str">
        <f t="shared" si="338"/>
        <v>4.1.1.4.01</v>
      </c>
      <c r="D2504" s="36"/>
      <c r="E2504" s="34" t="s">
        <v>1331</v>
      </c>
      <c r="F2504" s="34" t="str">
        <f>+F2500</f>
        <v>HORNO</v>
      </c>
      <c r="G2504" s="34"/>
      <c r="H2504" s="34"/>
      <c r="I2504" s="34"/>
      <c r="J2504" s="34" t="str">
        <f>+J2489</f>
        <v>Negro</v>
      </c>
      <c r="K2504" s="34" t="str">
        <f>+K2497</f>
        <v>Usado</v>
      </c>
      <c r="L2504" s="34">
        <v>1</v>
      </c>
      <c r="M2504" s="34"/>
      <c r="N2504" s="34"/>
      <c r="O2504" s="34" t="str">
        <f>+O2497</f>
        <v>COPROLOGIA Y UROANALISIS</v>
      </c>
      <c r="P2504" s="34"/>
      <c r="W2504" s="196">
        <v>7000</v>
      </c>
      <c r="X2504" s="111">
        <f t="shared" si="335"/>
        <v>7000</v>
      </c>
      <c r="Y2504"/>
      <c r="Z2504"/>
      <c r="AA2504"/>
      <c r="AB2504"/>
      <c r="AC2504" s="66"/>
    </row>
    <row r="2505" spans="2:29" s="35" customFormat="1">
      <c r="B2505" s="38" t="s">
        <v>1374</v>
      </c>
      <c r="C2505" s="36" t="str">
        <f>+C2502</f>
        <v>4.1.1.4.01</v>
      </c>
      <c r="D2505" s="36"/>
      <c r="E2505" s="34" t="str">
        <f>+E2493</f>
        <v>NEVERA</v>
      </c>
      <c r="F2505" s="34" t="str">
        <f>+F2493</f>
        <v>FARCO</v>
      </c>
      <c r="G2505" s="34"/>
      <c r="H2505" s="34"/>
      <c r="I2505" s="34"/>
      <c r="J2505" s="34" t="str">
        <f>+J2497</f>
        <v>Negro</v>
      </c>
      <c r="K2505" s="34" t="str">
        <f>+K2500</f>
        <v>Usado</v>
      </c>
      <c r="L2505" s="34">
        <v>4</v>
      </c>
      <c r="M2505" s="34"/>
      <c r="N2505" s="34"/>
      <c r="O2505" s="34" t="str">
        <f>+O2500</f>
        <v>COPROLOGIA Y UROANALISIS</v>
      </c>
      <c r="P2505" s="34"/>
      <c r="W2505" s="196">
        <v>6000</v>
      </c>
      <c r="X2505" s="111">
        <f t="shared" si="335"/>
        <v>24000</v>
      </c>
      <c r="Y2505"/>
      <c r="Z2505"/>
      <c r="AA2505"/>
      <c r="AB2505"/>
      <c r="AC2505" s="66"/>
    </row>
    <row r="2506" spans="2:29" s="35" customFormat="1">
      <c r="B2506" s="38" t="s">
        <v>1375</v>
      </c>
      <c r="C2506" s="36" t="str">
        <f>+C2503</f>
        <v>4.1.1.4.01</v>
      </c>
      <c r="D2506" s="36"/>
      <c r="E2506" s="34" t="s">
        <v>1332</v>
      </c>
      <c r="F2506" s="34"/>
      <c r="G2506" s="34"/>
      <c r="H2506" s="34"/>
      <c r="I2506" s="34"/>
      <c r="J2506" s="34" t="str">
        <f>+J2504</f>
        <v>Negro</v>
      </c>
      <c r="K2506" s="34" t="str">
        <f>+K2501</f>
        <v>Usado</v>
      </c>
      <c r="L2506" s="34">
        <v>1</v>
      </c>
      <c r="M2506" s="34"/>
      <c r="N2506" s="34"/>
      <c r="O2506" s="34" t="str">
        <f>+O2500</f>
        <v>COPROLOGIA Y UROANALISIS</v>
      </c>
      <c r="P2506" s="34"/>
      <c r="W2506" s="196">
        <v>3000</v>
      </c>
      <c r="X2506" s="111">
        <f t="shared" si="335"/>
        <v>3000</v>
      </c>
      <c r="Y2506"/>
      <c r="Z2506"/>
      <c r="AA2506"/>
      <c r="AB2506"/>
      <c r="AC2506" s="66"/>
    </row>
    <row r="2507" spans="2:29" s="35" customFormat="1">
      <c r="B2507" s="38" t="s">
        <v>1376</v>
      </c>
      <c r="C2507" s="36" t="str">
        <f t="shared" ref="C2507:C2519" si="339">+C2505</f>
        <v>4.1.1.4.01</v>
      </c>
      <c r="D2507" s="36"/>
      <c r="E2507" s="34" t="s">
        <v>1213</v>
      </c>
      <c r="F2507" s="34"/>
      <c r="G2507" s="34"/>
      <c r="H2507" s="34"/>
      <c r="I2507" s="34"/>
      <c r="J2507" s="34" t="str">
        <f>+J2502</f>
        <v>MetaL</v>
      </c>
      <c r="K2507" s="34" t="str">
        <f>+K2504</f>
        <v>Usado</v>
      </c>
      <c r="L2507" s="34">
        <v>1</v>
      </c>
      <c r="M2507" s="34"/>
      <c r="N2507" s="34"/>
      <c r="O2507" s="34" t="str">
        <f>+O2501</f>
        <v>COPROLOGIA Y UROANALISIS</v>
      </c>
      <c r="P2507" s="34"/>
      <c r="W2507" s="196">
        <v>15000</v>
      </c>
      <c r="X2507" s="111">
        <f t="shared" si="335"/>
        <v>15000</v>
      </c>
      <c r="Y2507"/>
      <c r="Z2507"/>
      <c r="AA2507"/>
      <c r="AB2507"/>
      <c r="AC2507" s="66"/>
    </row>
    <row r="2508" spans="2:29" s="35" customFormat="1">
      <c r="B2508" s="38" t="s">
        <v>1377</v>
      </c>
      <c r="C2508" s="36" t="str">
        <f t="shared" si="339"/>
        <v>4.1.1.4.01</v>
      </c>
      <c r="D2508" s="36"/>
      <c r="E2508" s="34" t="s">
        <v>1333</v>
      </c>
      <c r="F2508" s="34" t="s">
        <v>1334</v>
      </c>
      <c r="G2508" s="34">
        <v>1102</v>
      </c>
      <c r="H2508" s="34"/>
      <c r="I2508" s="34"/>
      <c r="J2508" s="34" t="str">
        <f>+J2499</f>
        <v>Gris</v>
      </c>
      <c r="K2508" s="34" t="str">
        <f>+K2500</f>
        <v>Usado</v>
      </c>
      <c r="L2508" s="34">
        <v>1</v>
      </c>
      <c r="M2508" s="34"/>
      <c r="N2508" s="34"/>
      <c r="O2508" s="34" t="str">
        <f>+O2501</f>
        <v>COPROLOGIA Y UROANALISIS</v>
      </c>
      <c r="P2508" s="34"/>
      <c r="W2508" s="196">
        <f>3000*60</f>
        <v>180000</v>
      </c>
      <c r="X2508" s="111">
        <f t="shared" si="335"/>
        <v>180000</v>
      </c>
      <c r="Y2508"/>
      <c r="Z2508"/>
      <c r="AA2508"/>
      <c r="AB2508"/>
      <c r="AC2508" s="66"/>
    </row>
    <row r="2509" spans="2:29" s="35" customFormat="1">
      <c r="B2509" s="38" t="s">
        <v>1378</v>
      </c>
      <c r="C2509" s="36" t="str">
        <f t="shared" si="339"/>
        <v>4.1.1.4.01</v>
      </c>
      <c r="D2509" s="36"/>
      <c r="E2509" s="34" t="s">
        <v>1335</v>
      </c>
      <c r="F2509" s="34"/>
      <c r="G2509" s="34"/>
      <c r="H2509" s="34"/>
      <c r="I2509" s="34"/>
      <c r="J2509" s="34" t="str">
        <f>+J2506</f>
        <v>Negro</v>
      </c>
      <c r="K2509" s="34" t="str">
        <f>+K2505</f>
        <v>Usado</v>
      </c>
      <c r="L2509" s="34">
        <v>1</v>
      </c>
      <c r="M2509" s="34"/>
      <c r="N2509" s="34"/>
      <c r="O2509" s="34" t="str">
        <f>+O2503</f>
        <v>COPROLOGIA Y UROANALISIS</v>
      </c>
      <c r="P2509" s="34"/>
      <c r="W2509" s="196">
        <v>72000</v>
      </c>
      <c r="X2509" s="111">
        <f t="shared" si="335"/>
        <v>72000</v>
      </c>
      <c r="Y2509"/>
      <c r="Z2509"/>
      <c r="AA2509"/>
      <c r="AB2509"/>
      <c r="AC2509" s="66"/>
    </row>
    <row r="2510" spans="2:29" s="35" customFormat="1">
      <c r="B2510" s="38" t="s">
        <v>1379</v>
      </c>
      <c r="C2510" s="36" t="str">
        <f t="shared" si="339"/>
        <v>4.1.1.4.01</v>
      </c>
      <c r="D2510" s="36"/>
      <c r="E2510" s="34" t="s">
        <v>1336</v>
      </c>
      <c r="F2510" s="34"/>
      <c r="G2510" s="34" t="s">
        <v>1337</v>
      </c>
      <c r="H2510" s="34"/>
      <c r="I2510" s="34"/>
      <c r="J2510" s="34" t="str">
        <f>+J2509</f>
        <v>Negro</v>
      </c>
      <c r="K2510" s="34" t="str">
        <f>+K2508</f>
        <v>Usado</v>
      </c>
      <c r="L2510" s="34">
        <v>1</v>
      </c>
      <c r="M2510" s="34"/>
      <c r="N2510" s="34"/>
      <c r="O2510" s="34" t="str">
        <f>+O2502</f>
        <v>COPROLOGIA Y UROANALISIS</v>
      </c>
      <c r="P2510" s="34"/>
      <c r="W2510" s="196">
        <f>850*70</f>
        <v>59500</v>
      </c>
      <c r="X2510" s="111">
        <f t="shared" si="335"/>
        <v>59500</v>
      </c>
      <c r="Y2510"/>
      <c r="Z2510"/>
      <c r="AA2510"/>
      <c r="AB2510"/>
      <c r="AC2510" s="66"/>
    </row>
    <row r="2511" spans="2:29" s="35" customFormat="1">
      <c r="B2511" s="38" t="s">
        <v>1380</v>
      </c>
      <c r="C2511" s="36" t="str">
        <f t="shared" si="339"/>
        <v>4.1.1.4.01</v>
      </c>
      <c r="D2511" s="36"/>
      <c r="E2511" s="34" t="s">
        <v>1338</v>
      </c>
      <c r="F2511" s="34" t="s">
        <v>1339</v>
      </c>
      <c r="G2511" s="34"/>
      <c r="H2511" s="34"/>
      <c r="I2511" s="34"/>
      <c r="J2511" s="34" t="str">
        <f>+J2504</f>
        <v>Negro</v>
      </c>
      <c r="K2511" s="34" t="str">
        <f>+K2507</f>
        <v>Usado</v>
      </c>
      <c r="L2511" s="34">
        <v>1</v>
      </c>
      <c r="M2511" s="34"/>
      <c r="N2511" s="34"/>
      <c r="O2511" s="34" t="str">
        <f>+O2504</f>
        <v>COPROLOGIA Y UROANALISIS</v>
      </c>
      <c r="P2511" s="34"/>
      <c r="W2511" s="196">
        <v>60000</v>
      </c>
      <c r="X2511" s="111">
        <f t="shared" si="335"/>
        <v>60000</v>
      </c>
      <c r="Y2511"/>
      <c r="Z2511"/>
      <c r="AA2511"/>
      <c r="AB2511"/>
      <c r="AC2511" s="66"/>
    </row>
    <row r="2512" spans="2:29" s="35" customFormat="1">
      <c r="B2512" s="38" t="s">
        <v>1381</v>
      </c>
      <c r="C2512" s="36" t="str">
        <f t="shared" si="339"/>
        <v>4.1.1.4.01</v>
      </c>
      <c r="D2512" s="36"/>
      <c r="E2512" s="34" t="s">
        <v>1342</v>
      </c>
      <c r="F2512" s="34" t="s">
        <v>1341</v>
      </c>
      <c r="G2512" s="34" t="s">
        <v>1340</v>
      </c>
      <c r="H2512" s="34"/>
      <c r="I2512" s="34"/>
      <c r="J2512" s="34" t="str">
        <f>+J2511</f>
        <v>Negro</v>
      </c>
      <c r="K2512" s="34" t="str">
        <f>+K2510</f>
        <v>Usado</v>
      </c>
      <c r="L2512" s="34">
        <v>1</v>
      </c>
      <c r="M2512" s="34"/>
      <c r="N2512" s="34"/>
      <c r="O2512" s="34" t="str">
        <f>+O2503</f>
        <v>COPROLOGIA Y UROANALISIS</v>
      </c>
      <c r="P2512" s="34"/>
      <c r="W2512" s="196">
        <f>3000*60</f>
        <v>180000</v>
      </c>
      <c r="X2512" s="111">
        <f t="shared" si="335"/>
        <v>180000</v>
      </c>
      <c r="Y2512"/>
      <c r="Z2512"/>
      <c r="AA2512"/>
      <c r="AB2512"/>
      <c r="AC2512" s="66"/>
    </row>
    <row r="2513" spans="1:29" s="35" customFormat="1">
      <c r="B2513" s="38" t="s">
        <v>1382</v>
      </c>
      <c r="C2513" s="36" t="str">
        <f t="shared" si="339"/>
        <v>4.1.1.4.01</v>
      </c>
      <c r="D2513" s="36"/>
      <c r="E2513" s="34" t="s">
        <v>393</v>
      </c>
      <c r="F2513" s="34" t="s">
        <v>1343</v>
      </c>
      <c r="G2513" s="34"/>
      <c r="H2513" s="34"/>
      <c r="I2513" s="34"/>
      <c r="J2513" s="34" t="str">
        <f>+J2505</f>
        <v>Negro</v>
      </c>
      <c r="K2513" s="34" t="str">
        <f>+K2506</f>
        <v>Usado</v>
      </c>
      <c r="L2513" s="34">
        <v>2</v>
      </c>
      <c r="M2513" s="34"/>
      <c r="N2513" s="34"/>
      <c r="O2513" s="34" t="str">
        <f>+O2503</f>
        <v>COPROLOGIA Y UROANALISIS</v>
      </c>
      <c r="P2513" s="34"/>
      <c r="W2513" s="196">
        <v>5000</v>
      </c>
      <c r="X2513" s="111">
        <f t="shared" si="335"/>
        <v>10000</v>
      </c>
      <c r="Y2513"/>
      <c r="Z2513"/>
      <c r="AA2513"/>
      <c r="AB2513"/>
      <c r="AC2513" s="66"/>
    </row>
    <row r="2514" spans="1:29" s="35" customFormat="1">
      <c r="B2514" s="38" t="s">
        <v>1383</v>
      </c>
      <c r="C2514" s="36" t="str">
        <f t="shared" si="339"/>
        <v>4.1.1.4.01</v>
      </c>
      <c r="D2514" s="36"/>
      <c r="E2514" s="34" t="str">
        <f>+E2481</f>
        <v>monitor</v>
      </c>
      <c r="F2514" s="34"/>
      <c r="G2514" s="34" t="str">
        <f>+G2481</f>
        <v>dell</v>
      </c>
      <c r="H2514" s="34"/>
      <c r="I2514" s="34"/>
      <c r="J2514" s="34" t="str">
        <f>+J2505</f>
        <v>Negro</v>
      </c>
      <c r="K2514" s="34" t="str">
        <f>+K2512</f>
        <v>Usado</v>
      </c>
      <c r="L2514" s="34">
        <v>2</v>
      </c>
      <c r="M2514" s="34"/>
      <c r="N2514" s="34"/>
      <c r="O2514" s="34" t="str">
        <f>+O2510</f>
        <v>COPROLOGIA Y UROANALISIS</v>
      </c>
      <c r="P2514" s="34"/>
      <c r="W2514" s="196">
        <v>15000</v>
      </c>
      <c r="X2514" s="111">
        <f t="shared" si="335"/>
        <v>30000</v>
      </c>
      <c r="Y2514"/>
      <c r="Z2514"/>
      <c r="AA2514"/>
      <c r="AB2514"/>
      <c r="AC2514" s="66"/>
    </row>
    <row r="2515" spans="1:29" s="35" customFormat="1">
      <c r="B2515" s="38" t="s">
        <v>1384</v>
      </c>
      <c r="C2515" s="36" t="str">
        <f t="shared" si="339"/>
        <v>4.1.1.4.01</v>
      </c>
      <c r="D2515" s="36"/>
      <c r="E2515" s="34" t="s">
        <v>1344</v>
      </c>
      <c r="F2515" s="34" t="str">
        <f>+F2511</f>
        <v xml:space="preserve">MONITOR </v>
      </c>
      <c r="H2515" s="34"/>
      <c r="I2515" s="34"/>
      <c r="J2515" s="34" t="str">
        <f>+J2513</f>
        <v>Negro</v>
      </c>
      <c r="K2515" s="34" t="str">
        <f>+K2511</f>
        <v>Usado</v>
      </c>
      <c r="L2515" s="34">
        <f>+L2512</f>
        <v>1</v>
      </c>
      <c r="M2515" s="34"/>
      <c r="N2515" s="34"/>
      <c r="O2515" s="34" t="str">
        <f>+O2512</f>
        <v>COPROLOGIA Y UROANALISIS</v>
      </c>
      <c r="P2515" s="34"/>
      <c r="W2515" s="196">
        <v>50000</v>
      </c>
      <c r="X2515" s="111">
        <f t="shared" si="335"/>
        <v>50000</v>
      </c>
      <c r="Y2515"/>
      <c r="Z2515"/>
      <c r="AA2515"/>
      <c r="AB2515"/>
      <c r="AC2515" s="66"/>
    </row>
    <row r="2516" spans="1:29" s="35" customFormat="1">
      <c r="B2516" s="38" t="s">
        <v>1385</v>
      </c>
      <c r="C2516" s="36" t="str">
        <f t="shared" si="339"/>
        <v>4.1.1.4.01</v>
      </c>
      <c r="D2516" s="36"/>
      <c r="E2516" s="34" t="s">
        <v>1345</v>
      </c>
      <c r="F2516" s="34" t="str">
        <f>+F2515</f>
        <v xml:space="preserve">MONITOR </v>
      </c>
      <c r="G2516" s="34"/>
      <c r="H2516" s="34"/>
      <c r="I2516" s="34"/>
      <c r="J2516" s="34" t="str">
        <f>+J2510</f>
        <v>Negro</v>
      </c>
      <c r="K2516" s="34" t="str">
        <f>+K2511</f>
        <v>Usado</v>
      </c>
      <c r="L2516" s="34">
        <v>1</v>
      </c>
      <c r="M2516" s="34"/>
      <c r="N2516" s="34"/>
      <c r="O2516" s="34" t="str">
        <f>+O2511</f>
        <v>COPROLOGIA Y UROANALISIS</v>
      </c>
      <c r="P2516" s="34"/>
      <c r="W2516" s="196">
        <v>200000</v>
      </c>
      <c r="X2516" s="111">
        <f t="shared" si="335"/>
        <v>200000</v>
      </c>
      <c r="Y2516"/>
      <c r="Z2516"/>
      <c r="AA2516"/>
      <c r="AB2516"/>
      <c r="AC2516" s="66"/>
    </row>
    <row r="2517" spans="1:29" s="35" customFormat="1">
      <c r="B2517" s="38" t="s">
        <v>1386</v>
      </c>
      <c r="C2517" s="36" t="str">
        <f t="shared" si="339"/>
        <v>4.1.1.4.01</v>
      </c>
      <c r="D2517" s="36"/>
      <c r="E2517" s="34" t="s">
        <v>1346</v>
      </c>
      <c r="F2517" s="34" t="s">
        <v>1347</v>
      </c>
      <c r="G2517" s="34"/>
      <c r="H2517" s="34"/>
      <c r="I2517" s="34"/>
      <c r="J2517" s="34" t="s">
        <v>562</v>
      </c>
      <c r="K2517" s="34" t="str">
        <f>+K2503</f>
        <v>Usado</v>
      </c>
      <c r="L2517" s="34">
        <v>1</v>
      </c>
      <c r="M2517" s="34"/>
      <c r="N2517" s="34"/>
      <c r="O2517" s="34" t="str">
        <f>+O2507</f>
        <v>COPROLOGIA Y UROANALISIS</v>
      </c>
      <c r="P2517" s="34"/>
      <c r="W2517" s="196">
        <v>15000</v>
      </c>
      <c r="X2517" s="111">
        <f t="shared" si="335"/>
        <v>15000</v>
      </c>
      <c r="Y2517"/>
      <c r="Z2517"/>
      <c r="AA2517"/>
      <c r="AB2517"/>
      <c r="AC2517" s="66"/>
    </row>
    <row r="2518" spans="1:29" s="35" customFormat="1">
      <c r="B2518" s="38" t="s">
        <v>1387</v>
      </c>
      <c r="C2518" s="36" t="str">
        <f t="shared" si="339"/>
        <v>4.1.1.4.01</v>
      </c>
      <c r="D2518" s="36"/>
      <c r="E2518" s="34" t="s">
        <v>1348</v>
      </c>
      <c r="F2518" s="34"/>
      <c r="G2518" s="34"/>
      <c r="H2518" s="34"/>
      <c r="I2518" s="34"/>
      <c r="J2518" s="34" t="s">
        <v>1349</v>
      </c>
      <c r="K2518" s="34" t="str">
        <f>+K2500</f>
        <v>Usado</v>
      </c>
      <c r="L2518" s="34">
        <v>1</v>
      </c>
      <c r="M2518" s="34"/>
      <c r="N2518" s="34"/>
      <c r="O2518" s="34" t="str">
        <f>+O2510</f>
        <v>COPROLOGIA Y UROANALISIS</v>
      </c>
      <c r="P2518" s="34"/>
      <c r="W2518" s="196">
        <v>15000</v>
      </c>
      <c r="X2518" s="111">
        <f t="shared" si="335"/>
        <v>15000</v>
      </c>
      <c r="Y2518"/>
      <c r="Z2518"/>
      <c r="AA2518"/>
      <c r="AB2518"/>
      <c r="AC2518" s="66"/>
    </row>
    <row r="2519" spans="1:29" s="35" customFormat="1">
      <c r="B2519" s="38" t="s">
        <v>1388</v>
      </c>
      <c r="C2519" s="36" t="str">
        <f t="shared" si="339"/>
        <v>4.1.1.4.01</v>
      </c>
      <c r="D2519" s="36"/>
      <c r="E2519" s="34" t="s">
        <v>1350</v>
      </c>
      <c r="F2519" s="34"/>
      <c r="G2519" s="34"/>
      <c r="H2519" s="34"/>
      <c r="I2519" s="34"/>
      <c r="J2519" s="34" t="str">
        <f>+J2518</f>
        <v>ROJO/CREMA</v>
      </c>
      <c r="K2519" s="34" t="str">
        <f>+K2515</f>
        <v>Usado</v>
      </c>
      <c r="L2519" s="34">
        <v>1</v>
      </c>
      <c r="M2519" s="34"/>
      <c r="N2519" s="34"/>
      <c r="O2519" s="34" t="str">
        <f>+O2511</f>
        <v>COPROLOGIA Y UROANALISIS</v>
      </c>
      <c r="P2519" s="34"/>
      <c r="W2519" s="196">
        <v>6000</v>
      </c>
      <c r="X2519" s="111">
        <f t="shared" si="335"/>
        <v>6000</v>
      </c>
      <c r="Y2519"/>
      <c r="Z2519"/>
      <c r="AA2519"/>
      <c r="AB2519"/>
      <c r="AC2519" s="66"/>
    </row>
    <row r="2520" spans="1:29" s="141" customFormat="1">
      <c r="A2520" s="35"/>
      <c r="B2520" s="375" t="s">
        <v>1453</v>
      </c>
      <c r="C2520" s="375"/>
      <c r="D2520" s="375"/>
      <c r="E2520" s="375"/>
      <c r="F2520" s="375"/>
      <c r="G2520" s="375"/>
      <c r="H2520" s="375"/>
      <c r="I2520" s="375"/>
      <c r="J2520" s="375"/>
      <c r="K2520" s="375"/>
      <c r="L2520" s="375"/>
      <c r="M2520" s="375"/>
      <c r="N2520" s="375"/>
      <c r="O2520" s="375"/>
      <c r="P2520" s="375"/>
      <c r="W2520" s="142"/>
      <c r="X2520" s="223">
        <f t="shared" si="335"/>
        <v>0</v>
      </c>
      <c r="Y2520" s="144"/>
      <c r="Z2520" s="144"/>
      <c r="AA2520" s="144"/>
      <c r="AB2520" s="144"/>
      <c r="AC2520" s="153"/>
    </row>
    <row r="2521" spans="1:29" s="35" customFormat="1">
      <c r="B2521" s="38" t="s">
        <v>1389</v>
      </c>
      <c r="C2521" s="36" t="str">
        <f>+C2518</f>
        <v>4.1.1.4.01</v>
      </c>
      <c r="D2521" s="36"/>
      <c r="E2521" s="36" t="s">
        <v>1449</v>
      </c>
      <c r="F2521" s="34"/>
      <c r="G2521" s="34" t="s">
        <v>1450</v>
      </c>
      <c r="H2521" s="34" t="s">
        <v>1451</v>
      </c>
      <c r="I2521" s="34"/>
      <c r="J2521" s="34" t="str">
        <f>+J2519</f>
        <v>ROJO/CREMA</v>
      </c>
      <c r="K2521" s="34" t="str">
        <f>+K2519</f>
        <v>Usado</v>
      </c>
      <c r="L2521" s="34">
        <v>1</v>
      </c>
      <c r="O2521" s="34" t="str">
        <f>+O2517</f>
        <v>COPROLOGIA Y UROANALISIS</v>
      </c>
      <c r="P2521" s="34"/>
      <c r="W2521" s="196">
        <f>300*60</f>
        <v>18000</v>
      </c>
      <c r="X2521" s="111">
        <f t="shared" si="335"/>
        <v>18000</v>
      </c>
      <c r="Y2521"/>
      <c r="Z2521"/>
      <c r="AA2521"/>
      <c r="AB2521"/>
      <c r="AC2521" s="66"/>
    </row>
    <row r="2522" spans="1:29" s="141" customFormat="1">
      <c r="A2522" s="35"/>
      <c r="B2522" s="375" t="s">
        <v>1595</v>
      </c>
      <c r="C2522" s="375"/>
      <c r="D2522" s="375"/>
      <c r="E2522" s="375"/>
      <c r="F2522" s="375"/>
      <c r="G2522" s="375"/>
      <c r="H2522" s="375"/>
      <c r="I2522" s="375"/>
      <c r="J2522" s="375"/>
      <c r="K2522" s="375"/>
      <c r="L2522" s="375"/>
      <c r="M2522" s="375"/>
      <c r="N2522" s="375"/>
      <c r="O2522" s="375"/>
      <c r="P2522" s="375"/>
      <c r="W2522" s="142"/>
      <c r="X2522" s="223">
        <f t="shared" ref="X2522:X2593" si="340">+L2522*W2522</f>
        <v>0</v>
      </c>
      <c r="Y2522" s="144"/>
      <c r="Z2522" s="144"/>
      <c r="AA2522" s="144"/>
      <c r="AB2522" s="144"/>
      <c r="AC2522" s="153"/>
    </row>
    <row r="2523" spans="1:29" s="35" customFormat="1">
      <c r="B2523" s="38" t="s">
        <v>1390</v>
      </c>
      <c r="C2523" s="36" t="str">
        <f t="shared" ref="C2523" si="341">+C2521</f>
        <v>4.1.1.4.01</v>
      </c>
      <c r="D2523" s="36"/>
      <c r="E2523" s="34" t="s">
        <v>1187</v>
      </c>
      <c r="F2523" s="34" t="s">
        <v>1604</v>
      </c>
      <c r="G2523" s="34" t="s">
        <v>1605</v>
      </c>
      <c r="H2523" s="34" t="s">
        <v>1606</v>
      </c>
      <c r="I2523" s="70"/>
      <c r="J2523" s="70" t="s">
        <v>1664</v>
      </c>
      <c r="K2523" s="34" t="s">
        <v>595</v>
      </c>
      <c r="L2523" s="70">
        <v>1</v>
      </c>
      <c r="M2523" s="70"/>
      <c r="N2523" s="70"/>
      <c r="O2523" s="70" t="str">
        <f>+B2522</f>
        <v>LEVANTAMIENTO DE AIRE ACONDICIONADO EN TECHO</v>
      </c>
      <c r="P2523" s="34"/>
      <c r="W2523" s="196">
        <v>45000</v>
      </c>
      <c r="X2523" s="111">
        <f t="shared" si="340"/>
        <v>45000</v>
      </c>
      <c r="Y2523"/>
      <c r="Z2523"/>
      <c r="AA2523"/>
      <c r="AB2523"/>
      <c r="AC2523" s="66"/>
    </row>
    <row r="2524" spans="1:29" s="35" customFormat="1">
      <c r="B2524" s="38" t="s">
        <v>1391</v>
      </c>
      <c r="C2524" s="36" t="s">
        <v>60</v>
      </c>
      <c r="D2524" s="36"/>
      <c r="E2524" s="34" t="s">
        <v>1187</v>
      </c>
      <c r="F2524" s="34" t="s">
        <v>1607</v>
      </c>
      <c r="G2524" s="34" t="s">
        <v>1608</v>
      </c>
      <c r="I2524" s="34"/>
      <c r="J2524" s="34" t="s">
        <v>1664</v>
      </c>
      <c r="K2524" s="34" t="s">
        <v>595</v>
      </c>
      <c r="L2524" s="34">
        <v>6</v>
      </c>
      <c r="M2524" s="34"/>
      <c r="N2524" s="34"/>
      <c r="O2524" s="34" t="str">
        <f>+B2522</f>
        <v>LEVANTAMIENTO DE AIRE ACONDICIONADO EN TECHO</v>
      </c>
      <c r="P2524" s="34"/>
      <c r="W2524" s="196">
        <f>3500*60</f>
        <v>210000</v>
      </c>
      <c r="X2524" s="111">
        <f t="shared" si="340"/>
        <v>1260000</v>
      </c>
      <c r="Y2524"/>
      <c r="Z2524"/>
      <c r="AA2524"/>
      <c r="AB2524"/>
      <c r="AC2524" s="66"/>
    </row>
    <row r="2525" spans="1:29" s="35" customFormat="1">
      <c r="B2525" s="38" t="s">
        <v>1392</v>
      </c>
      <c r="C2525" s="36" t="s">
        <v>60</v>
      </c>
      <c r="D2525" s="36"/>
      <c r="E2525" s="34" t="s">
        <v>1187</v>
      </c>
      <c r="F2525" s="34" t="s">
        <v>1609</v>
      </c>
      <c r="G2525" s="34" t="s">
        <v>1610</v>
      </c>
      <c r="H2525" s="34" t="s">
        <v>1611</v>
      </c>
      <c r="I2525" s="34"/>
      <c r="J2525" s="34" t="s">
        <v>1664</v>
      </c>
      <c r="K2525" s="34" t="str">
        <f t="shared" ref="K2525:K2552" si="342">+K2523</f>
        <v>Usado</v>
      </c>
      <c r="L2525" s="34">
        <v>1</v>
      </c>
      <c r="M2525" s="34"/>
      <c r="N2525" s="34"/>
      <c r="O2525" s="34" t="str">
        <f>+B2522</f>
        <v>LEVANTAMIENTO DE AIRE ACONDICIONADO EN TECHO</v>
      </c>
      <c r="P2525" s="34"/>
      <c r="W2525" s="196">
        <f>650*60</f>
        <v>39000</v>
      </c>
      <c r="X2525" s="111">
        <f t="shared" si="340"/>
        <v>39000</v>
      </c>
      <c r="Y2525"/>
      <c r="Z2525"/>
      <c r="AA2525"/>
      <c r="AB2525"/>
      <c r="AC2525" s="66"/>
    </row>
    <row r="2526" spans="1:29" s="35" customFormat="1">
      <c r="B2526" s="38" t="s">
        <v>1393</v>
      </c>
      <c r="C2526" s="36" t="str">
        <f>+C2524</f>
        <v>4.1.1.4.01</v>
      </c>
      <c r="D2526" s="36"/>
      <c r="E2526" s="34" t="s">
        <v>1187</v>
      </c>
      <c r="F2526" s="34" t="s">
        <v>1612</v>
      </c>
      <c r="G2526" s="34" t="s">
        <v>1613</v>
      </c>
      <c r="H2526" s="34"/>
      <c r="I2526" s="34"/>
      <c r="J2526" s="34" t="s">
        <v>1664</v>
      </c>
      <c r="K2526" s="34" t="str">
        <f t="shared" si="342"/>
        <v>Usado</v>
      </c>
      <c r="L2526" s="34">
        <v>2</v>
      </c>
      <c r="M2526" s="34"/>
      <c r="N2526" s="34"/>
      <c r="O2526" s="34" t="str">
        <f>+B2522</f>
        <v>LEVANTAMIENTO DE AIRE ACONDICIONADO EN TECHO</v>
      </c>
      <c r="P2526" s="34"/>
      <c r="W2526" s="196">
        <f>360*60</f>
        <v>21600</v>
      </c>
      <c r="X2526" s="111">
        <f t="shared" si="340"/>
        <v>43200</v>
      </c>
      <c r="Y2526"/>
      <c r="Z2526"/>
      <c r="AA2526"/>
      <c r="AB2526"/>
      <c r="AC2526" s="66"/>
    </row>
    <row r="2527" spans="1:29" s="35" customFormat="1">
      <c r="B2527" s="38" t="s">
        <v>1394</v>
      </c>
      <c r="C2527" s="36" t="str">
        <f>+C2525</f>
        <v>4.1.1.4.01</v>
      </c>
      <c r="D2527" s="36"/>
      <c r="E2527" s="34" t="s">
        <v>1187</v>
      </c>
      <c r="F2527" s="34" t="s">
        <v>1604</v>
      </c>
      <c r="G2527" s="34" t="s">
        <v>1605</v>
      </c>
      <c r="H2527" s="34" t="s">
        <v>1614</v>
      </c>
      <c r="I2527" s="34"/>
      <c r="J2527" s="34" t="s">
        <v>1664</v>
      </c>
      <c r="K2527" s="34" t="str">
        <f t="shared" si="342"/>
        <v>Usado</v>
      </c>
      <c r="L2527" s="34">
        <v>1</v>
      </c>
      <c r="M2527" s="34"/>
      <c r="N2527" s="34"/>
      <c r="O2527" s="34" t="str">
        <f>+B2522</f>
        <v>LEVANTAMIENTO DE AIRE ACONDICIONADO EN TECHO</v>
      </c>
      <c r="P2527" s="34"/>
      <c r="W2527" s="196">
        <f>2740*60</f>
        <v>164400</v>
      </c>
      <c r="X2527" s="111">
        <f t="shared" si="340"/>
        <v>164400</v>
      </c>
      <c r="Y2527"/>
      <c r="Z2527"/>
      <c r="AA2527"/>
      <c r="AB2527"/>
      <c r="AC2527" s="66"/>
    </row>
    <row r="2528" spans="1:29" s="35" customFormat="1">
      <c r="B2528" s="38" t="s">
        <v>1395</v>
      </c>
      <c r="C2528" s="36" t="str">
        <f>+C2526</f>
        <v>4.1.1.4.01</v>
      </c>
      <c r="D2528" s="36"/>
      <c r="E2528" s="34" t="s">
        <v>1187</v>
      </c>
      <c r="F2528" s="34" t="s">
        <v>1604</v>
      </c>
      <c r="G2528" s="34" t="s">
        <v>1605</v>
      </c>
      <c r="H2528" s="34" t="s">
        <v>1615</v>
      </c>
      <c r="I2528" s="34"/>
      <c r="J2528" s="34" t="s">
        <v>1664</v>
      </c>
      <c r="K2528" s="34" t="str">
        <f t="shared" si="342"/>
        <v>Usado</v>
      </c>
      <c r="L2528" s="34">
        <v>1</v>
      </c>
      <c r="M2528" s="34"/>
      <c r="N2528" s="34"/>
      <c r="O2528" s="34" t="str">
        <f>+B2522</f>
        <v>LEVANTAMIENTO DE AIRE ACONDICIONADO EN TECHO</v>
      </c>
      <c r="P2528" s="34"/>
      <c r="W2528" s="196">
        <f>+W2527</f>
        <v>164400</v>
      </c>
      <c r="X2528" s="111">
        <f t="shared" si="340"/>
        <v>164400</v>
      </c>
      <c r="Y2528"/>
      <c r="Z2528"/>
      <c r="AA2528"/>
      <c r="AB2528"/>
      <c r="AC2528" s="66"/>
    </row>
    <row r="2529" spans="2:29" s="35" customFormat="1">
      <c r="B2529" s="38" t="s">
        <v>1396</v>
      </c>
      <c r="C2529" s="36" t="str">
        <f>+C2527</f>
        <v>4.1.1.4.01</v>
      </c>
      <c r="D2529" s="36"/>
      <c r="E2529" s="34" t="s">
        <v>1187</v>
      </c>
      <c r="F2529" s="34" t="str">
        <f>+F2524</f>
        <v>SAMSUNG</v>
      </c>
      <c r="G2529" s="34" t="s">
        <v>1608</v>
      </c>
      <c r="H2529" s="34" t="s">
        <v>1616</v>
      </c>
      <c r="I2529" s="34"/>
      <c r="J2529" s="34" t="s">
        <v>1664</v>
      </c>
      <c r="K2529" s="34" t="str">
        <f t="shared" si="342"/>
        <v>Usado</v>
      </c>
      <c r="L2529" s="34">
        <v>1</v>
      </c>
      <c r="M2529" s="34"/>
      <c r="N2529" s="34"/>
      <c r="O2529" s="34" t="str">
        <f>+B2522</f>
        <v>LEVANTAMIENTO DE AIRE ACONDICIONADO EN TECHO</v>
      </c>
      <c r="P2529" s="34"/>
      <c r="W2529" s="196">
        <f>3500*60</f>
        <v>210000</v>
      </c>
      <c r="X2529" s="111">
        <f t="shared" si="340"/>
        <v>210000</v>
      </c>
      <c r="Y2529"/>
      <c r="Z2529"/>
      <c r="AA2529"/>
      <c r="AB2529"/>
      <c r="AC2529" s="66"/>
    </row>
    <row r="2530" spans="2:29" s="35" customFormat="1">
      <c r="B2530" s="38" t="s">
        <v>1397</v>
      </c>
      <c r="C2530" s="36" t="s">
        <v>60</v>
      </c>
      <c r="D2530" s="36"/>
      <c r="E2530" s="34" t="s">
        <v>1187</v>
      </c>
      <c r="F2530" s="34" t="s">
        <v>1617</v>
      </c>
      <c r="G2530" s="34" t="s">
        <v>1618</v>
      </c>
      <c r="H2530" s="34" t="s">
        <v>1619</v>
      </c>
      <c r="I2530" s="34"/>
      <c r="J2530" s="34" t="s">
        <v>1664</v>
      </c>
      <c r="K2530" s="34" t="str">
        <f t="shared" si="342"/>
        <v>Usado</v>
      </c>
      <c r="L2530" s="34">
        <v>1</v>
      </c>
      <c r="M2530" s="34"/>
      <c r="N2530" s="34"/>
      <c r="O2530" s="34" t="str">
        <f>+O2526</f>
        <v>LEVANTAMIENTO DE AIRE ACONDICIONADO EN TECHO</v>
      </c>
      <c r="P2530" s="34"/>
      <c r="W2530" s="196">
        <f>2000*60</f>
        <v>120000</v>
      </c>
      <c r="X2530" s="111">
        <f t="shared" si="340"/>
        <v>120000</v>
      </c>
      <c r="Y2530"/>
      <c r="Z2530"/>
      <c r="AA2530"/>
      <c r="AB2530"/>
      <c r="AC2530" s="66"/>
    </row>
    <row r="2531" spans="2:29" s="35" customFormat="1">
      <c r="B2531" s="38" t="s">
        <v>1398</v>
      </c>
      <c r="C2531" s="36" t="s">
        <v>60</v>
      </c>
      <c r="D2531" s="36"/>
      <c r="E2531" s="34" t="s">
        <v>1187</v>
      </c>
      <c r="F2531" s="34" t="str">
        <f>+F2525</f>
        <v>COMFORRTSTAR</v>
      </c>
      <c r="G2531" s="34" t="s">
        <v>1610</v>
      </c>
      <c r="H2531" s="34" t="s">
        <v>1620</v>
      </c>
      <c r="I2531" s="34"/>
      <c r="J2531" s="34" t="s">
        <v>1664</v>
      </c>
      <c r="K2531" s="34" t="str">
        <f t="shared" si="342"/>
        <v>Usado</v>
      </c>
      <c r="L2531" s="34">
        <v>1</v>
      </c>
      <c r="M2531" s="34"/>
      <c r="N2531" s="34"/>
      <c r="O2531" s="34" t="str">
        <f>+B2522</f>
        <v>LEVANTAMIENTO DE AIRE ACONDICIONADO EN TECHO</v>
      </c>
      <c r="P2531" s="34"/>
      <c r="W2531" s="196">
        <f>3000*60</f>
        <v>180000</v>
      </c>
      <c r="X2531" s="111">
        <f t="shared" si="340"/>
        <v>180000</v>
      </c>
      <c r="Y2531"/>
      <c r="Z2531"/>
      <c r="AA2531"/>
      <c r="AB2531"/>
      <c r="AC2531" s="66"/>
    </row>
    <row r="2532" spans="2:29" s="35" customFormat="1">
      <c r="B2532" s="38" t="s">
        <v>1399</v>
      </c>
      <c r="C2532" s="36" t="str">
        <f>+C2530</f>
        <v>4.1.1.4.01</v>
      </c>
      <c r="D2532" s="36"/>
      <c r="E2532" s="34" t="s">
        <v>1187</v>
      </c>
      <c r="F2532" s="34" t="str">
        <f>+F2525</f>
        <v>COMFORRTSTAR</v>
      </c>
      <c r="G2532" s="34" t="s">
        <v>1621</v>
      </c>
      <c r="H2532" s="34" t="s">
        <v>1622</v>
      </c>
      <c r="I2532" s="34"/>
      <c r="J2532" s="34" t="s">
        <v>1664</v>
      </c>
      <c r="K2532" s="34" t="str">
        <f t="shared" si="342"/>
        <v>Usado</v>
      </c>
      <c r="L2532" s="34">
        <v>1</v>
      </c>
      <c r="M2532" s="34"/>
      <c r="N2532" s="34"/>
      <c r="O2532" s="34" t="str">
        <f>+B2522</f>
        <v>LEVANTAMIENTO DE AIRE ACONDICIONADO EN TECHO</v>
      </c>
      <c r="P2532" s="34"/>
      <c r="W2532" s="196">
        <f>704*60</f>
        <v>42240</v>
      </c>
      <c r="X2532" s="111">
        <f t="shared" si="340"/>
        <v>42240</v>
      </c>
      <c r="Y2532"/>
      <c r="Z2532"/>
      <c r="AA2532"/>
      <c r="AB2532"/>
      <c r="AC2532" s="66"/>
    </row>
    <row r="2533" spans="2:29" s="35" customFormat="1">
      <c r="B2533" s="38" t="s">
        <v>1400</v>
      </c>
      <c r="C2533" s="36" t="str">
        <f>+C2531</f>
        <v>4.1.1.4.01</v>
      </c>
      <c r="D2533" s="36"/>
      <c r="E2533" s="34" t="s">
        <v>1187</v>
      </c>
      <c r="F2533" s="34" t="str">
        <f>+F2531</f>
        <v>COMFORRTSTAR</v>
      </c>
      <c r="G2533" s="34" t="s">
        <v>1610</v>
      </c>
      <c r="H2533" s="34" t="s">
        <v>1623</v>
      </c>
      <c r="I2533" s="34"/>
      <c r="J2533" s="34" t="s">
        <v>1664</v>
      </c>
      <c r="K2533" s="34" t="str">
        <f t="shared" si="342"/>
        <v>Usado</v>
      </c>
      <c r="L2533" s="34">
        <v>1</v>
      </c>
      <c r="M2533" s="34"/>
      <c r="N2533" s="34"/>
      <c r="O2533" s="34" t="str">
        <f>+B2522</f>
        <v>LEVANTAMIENTO DE AIRE ACONDICIONADO EN TECHO</v>
      </c>
      <c r="P2533" s="34"/>
      <c r="W2533" s="196">
        <f>2000*60</f>
        <v>120000</v>
      </c>
      <c r="X2533" s="111">
        <f t="shared" si="340"/>
        <v>120000</v>
      </c>
      <c r="Y2533"/>
      <c r="Z2533"/>
      <c r="AA2533"/>
      <c r="AB2533"/>
      <c r="AC2533" s="66"/>
    </row>
    <row r="2534" spans="2:29" s="35" customFormat="1">
      <c r="B2534" s="38" t="s">
        <v>1401</v>
      </c>
      <c r="C2534" s="36" t="str">
        <f>+C2532</f>
        <v>4.1.1.4.01</v>
      </c>
      <c r="D2534" s="36"/>
      <c r="E2534" s="34" t="s">
        <v>1187</v>
      </c>
      <c r="F2534" s="34" t="str">
        <f>+F2532</f>
        <v>COMFORRTSTAR</v>
      </c>
      <c r="G2534" s="34" t="str">
        <f>+G2525</f>
        <v>MRR36-410</v>
      </c>
      <c r="H2534" s="34" t="s">
        <v>1624</v>
      </c>
      <c r="I2534" s="34"/>
      <c r="J2534" s="34" t="s">
        <v>1664</v>
      </c>
      <c r="K2534" s="34" t="str">
        <f t="shared" si="342"/>
        <v>Usado</v>
      </c>
      <c r="L2534" s="34">
        <v>1</v>
      </c>
      <c r="M2534" s="34"/>
      <c r="N2534" s="34"/>
      <c r="O2534" s="34" t="str">
        <f>+B2522</f>
        <v>LEVANTAMIENTO DE AIRE ACONDICIONADO EN TECHO</v>
      </c>
      <c r="P2534" s="34"/>
      <c r="W2534" s="196">
        <f>+W2533</f>
        <v>120000</v>
      </c>
      <c r="X2534" s="111">
        <f t="shared" si="340"/>
        <v>120000</v>
      </c>
      <c r="Y2534"/>
      <c r="Z2534"/>
      <c r="AA2534"/>
      <c r="AB2534"/>
      <c r="AC2534" s="66"/>
    </row>
    <row r="2535" spans="2:29" s="35" customFormat="1">
      <c r="B2535" s="38" t="s">
        <v>1402</v>
      </c>
      <c r="C2535" s="36" t="str">
        <f>+C2533</f>
        <v>4.1.1.4.01</v>
      </c>
      <c r="D2535" s="36"/>
      <c r="E2535" s="34" t="s">
        <v>1187</v>
      </c>
      <c r="F2535" s="195" t="s">
        <v>1625</v>
      </c>
      <c r="G2535" s="34" t="s">
        <v>1626</v>
      </c>
      <c r="H2535" s="34"/>
      <c r="I2535" s="34"/>
      <c r="J2535" s="34" t="s">
        <v>1664</v>
      </c>
      <c r="K2535" s="34" t="str">
        <f t="shared" si="342"/>
        <v>Usado</v>
      </c>
      <c r="L2535" s="34">
        <v>1</v>
      </c>
      <c r="M2535" s="34"/>
      <c r="N2535" s="34"/>
      <c r="O2535" s="34" t="str">
        <f>+B2522</f>
        <v>LEVANTAMIENTO DE AIRE ACONDICIONADO EN TECHO</v>
      </c>
      <c r="P2535" s="34"/>
      <c r="W2535" s="196">
        <v>50000</v>
      </c>
      <c r="X2535" s="111">
        <f t="shared" si="340"/>
        <v>50000</v>
      </c>
      <c r="Y2535"/>
      <c r="Z2535"/>
      <c r="AA2535"/>
      <c r="AB2535"/>
      <c r="AC2535" s="66"/>
    </row>
    <row r="2536" spans="2:29" s="35" customFormat="1">
      <c r="B2536" s="38" t="s">
        <v>1403</v>
      </c>
      <c r="C2536" s="36" t="str">
        <f>+C2534</f>
        <v>4.1.1.4.01</v>
      </c>
      <c r="D2536" s="36"/>
      <c r="E2536" s="34" t="s">
        <v>1187</v>
      </c>
      <c r="F2536" s="34" t="str">
        <f>+F2532</f>
        <v>COMFORRTSTAR</v>
      </c>
      <c r="G2536" s="34" t="str">
        <f>+G2525</f>
        <v>MRR36-410</v>
      </c>
      <c r="H2536" s="34" t="s">
        <v>1627</v>
      </c>
      <c r="I2536" s="34"/>
      <c r="J2536" s="34" t="s">
        <v>1664</v>
      </c>
      <c r="K2536" s="34" t="str">
        <f t="shared" si="342"/>
        <v>Usado</v>
      </c>
      <c r="L2536" s="34">
        <v>1</v>
      </c>
      <c r="M2536" s="34"/>
      <c r="N2536" s="34"/>
      <c r="O2536" s="34" t="str">
        <f>+B2522</f>
        <v>LEVANTAMIENTO DE AIRE ACONDICIONADO EN TECHO</v>
      </c>
      <c r="P2536" s="34"/>
      <c r="W2536" s="196">
        <f>+W2534</f>
        <v>120000</v>
      </c>
      <c r="X2536" s="111">
        <f t="shared" si="340"/>
        <v>120000</v>
      </c>
      <c r="Y2536"/>
      <c r="Z2536"/>
      <c r="AA2536"/>
      <c r="AB2536"/>
      <c r="AC2536" s="66"/>
    </row>
    <row r="2537" spans="2:29" s="35" customFormat="1">
      <c r="B2537" s="38" t="s">
        <v>1404</v>
      </c>
      <c r="C2537" s="36" t="s">
        <v>60</v>
      </c>
      <c r="D2537" s="36"/>
      <c r="E2537" s="34" t="s">
        <v>1187</v>
      </c>
      <c r="F2537" s="34" t="str">
        <f>+F2530</f>
        <v>LG</v>
      </c>
      <c r="G2537" s="34" t="s">
        <v>1628</v>
      </c>
      <c r="H2537" s="34"/>
      <c r="I2537" s="34"/>
      <c r="J2537" s="34" t="s">
        <v>1664</v>
      </c>
      <c r="K2537" s="34" t="str">
        <f t="shared" si="342"/>
        <v>Usado</v>
      </c>
      <c r="L2537" s="34">
        <v>2</v>
      </c>
      <c r="M2537" s="34"/>
      <c r="N2537" s="34"/>
      <c r="O2537" s="34" t="str">
        <f>+B2522</f>
        <v>LEVANTAMIENTO DE AIRE ACONDICIONADO EN TECHO</v>
      </c>
      <c r="P2537" s="34"/>
      <c r="W2537" s="196">
        <f>6000*60</f>
        <v>360000</v>
      </c>
      <c r="X2537" s="111">
        <f t="shared" si="340"/>
        <v>720000</v>
      </c>
      <c r="Y2537"/>
      <c r="Z2537"/>
      <c r="AA2537"/>
      <c r="AB2537"/>
      <c r="AC2537" s="66"/>
    </row>
    <row r="2538" spans="2:29" s="35" customFormat="1">
      <c r="B2538" s="38" t="s">
        <v>1405</v>
      </c>
      <c r="C2538" s="36" t="s">
        <v>60</v>
      </c>
      <c r="D2538" s="36"/>
      <c r="E2538" s="34" t="s">
        <v>1187</v>
      </c>
      <c r="F2538" s="34" t="s">
        <v>1617</v>
      </c>
      <c r="G2538" s="34" t="s">
        <v>1629</v>
      </c>
      <c r="H2538" s="34"/>
      <c r="I2538" s="34"/>
      <c r="J2538" s="34" t="s">
        <v>1664</v>
      </c>
      <c r="K2538" s="34" t="str">
        <f t="shared" si="342"/>
        <v>Usado</v>
      </c>
      <c r="L2538" s="34">
        <v>1</v>
      </c>
      <c r="M2538" s="34"/>
      <c r="N2538" s="34"/>
      <c r="O2538" s="34" t="str">
        <f>+B2522</f>
        <v>LEVANTAMIENTO DE AIRE ACONDICIONADO EN TECHO</v>
      </c>
      <c r="P2538" s="34"/>
      <c r="W2538" s="196">
        <f>+W2537</f>
        <v>360000</v>
      </c>
      <c r="X2538" s="111">
        <f t="shared" si="340"/>
        <v>360000</v>
      </c>
      <c r="Y2538"/>
      <c r="Z2538"/>
      <c r="AA2538"/>
      <c r="AB2538"/>
      <c r="AC2538" s="66"/>
    </row>
    <row r="2539" spans="2:29" s="35" customFormat="1">
      <c r="B2539" s="38" t="s">
        <v>1406</v>
      </c>
      <c r="C2539" s="36" t="str">
        <f>+C2537</f>
        <v>4.1.1.4.01</v>
      </c>
      <c r="D2539" s="36"/>
      <c r="E2539" s="34" t="s">
        <v>1187</v>
      </c>
      <c r="F2539" s="34" t="str">
        <f>+F2531</f>
        <v>COMFORRTSTAR</v>
      </c>
      <c r="G2539" s="34"/>
      <c r="H2539" s="34" t="s">
        <v>1630</v>
      </c>
      <c r="I2539" s="34"/>
      <c r="J2539" s="34" t="s">
        <v>1664</v>
      </c>
      <c r="K2539" s="34" t="str">
        <f t="shared" si="342"/>
        <v>Usado</v>
      </c>
      <c r="L2539" s="34">
        <v>1</v>
      </c>
      <c r="M2539" s="34"/>
      <c r="N2539" s="34"/>
      <c r="O2539" s="34" t="str">
        <f>+B2522</f>
        <v>LEVANTAMIENTO DE AIRE ACONDICIONADO EN TECHO</v>
      </c>
      <c r="P2539" s="34"/>
      <c r="W2539" s="196">
        <f>670*60</f>
        <v>40200</v>
      </c>
      <c r="X2539" s="111">
        <f t="shared" si="340"/>
        <v>40200</v>
      </c>
      <c r="Y2539"/>
      <c r="Z2539"/>
      <c r="AA2539"/>
      <c r="AB2539"/>
      <c r="AC2539" s="66"/>
    </row>
    <row r="2540" spans="2:29" s="35" customFormat="1">
      <c r="B2540" s="38" t="s">
        <v>1407</v>
      </c>
      <c r="C2540" s="36" t="str">
        <f>+C2538</f>
        <v>4.1.1.4.01</v>
      </c>
      <c r="D2540" s="36"/>
      <c r="E2540" s="34" t="s">
        <v>1187</v>
      </c>
      <c r="F2540" s="34" t="s">
        <v>1631</v>
      </c>
      <c r="G2540" s="34"/>
      <c r="H2540" s="195" t="s">
        <v>1632</v>
      </c>
      <c r="I2540" s="34"/>
      <c r="J2540" s="34" t="s">
        <v>1664</v>
      </c>
      <c r="K2540" s="34" t="str">
        <f t="shared" si="342"/>
        <v>Usado</v>
      </c>
      <c r="L2540" s="34">
        <v>1</v>
      </c>
      <c r="M2540" s="34"/>
      <c r="N2540" s="34"/>
      <c r="O2540" s="34" t="str">
        <f>+B2522</f>
        <v>LEVANTAMIENTO DE AIRE ACONDICIONADO EN TECHO</v>
      </c>
      <c r="P2540" s="34"/>
      <c r="W2540" s="196">
        <v>30000</v>
      </c>
      <c r="X2540" s="111">
        <f t="shared" si="340"/>
        <v>30000</v>
      </c>
      <c r="Y2540"/>
      <c r="Z2540"/>
      <c r="AA2540"/>
      <c r="AB2540"/>
      <c r="AC2540" s="66"/>
    </row>
    <row r="2541" spans="2:29" s="35" customFormat="1">
      <c r="B2541" s="38" t="s">
        <v>1408</v>
      </c>
      <c r="C2541" s="36" t="str">
        <f>+C2539</f>
        <v>4.1.1.4.01</v>
      </c>
      <c r="D2541" s="36"/>
      <c r="E2541" s="34" t="s">
        <v>1187</v>
      </c>
      <c r="F2541" s="34" t="s">
        <v>1188</v>
      </c>
      <c r="G2541" s="34"/>
      <c r="H2541" s="34" t="s">
        <v>1633</v>
      </c>
      <c r="I2541" s="34"/>
      <c r="J2541" s="34" t="s">
        <v>1664</v>
      </c>
      <c r="K2541" s="34" t="str">
        <f t="shared" si="342"/>
        <v>Usado</v>
      </c>
      <c r="L2541" s="34">
        <v>2</v>
      </c>
      <c r="M2541" s="34"/>
      <c r="N2541" s="34"/>
      <c r="O2541" s="34" t="str">
        <f>+B2522</f>
        <v>LEVANTAMIENTO DE AIRE ACONDICIONADO EN TECHO</v>
      </c>
      <c r="P2541" s="34"/>
      <c r="W2541" s="196">
        <f>430*60</f>
        <v>25800</v>
      </c>
      <c r="X2541" s="111">
        <f t="shared" si="340"/>
        <v>51600</v>
      </c>
      <c r="Y2541"/>
      <c r="Z2541"/>
      <c r="AA2541"/>
      <c r="AB2541"/>
      <c r="AC2541" s="66"/>
    </row>
    <row r="2542" spans="2:29" s="35" customFormat="1">
      <c r="B2542" s="38" t="s">
        <v>1409</v>
      </c>
      <c r="C2542" s="36" t="str">
        <f>+C2540</f>
        <v>4.1.1.4.01</v>
      </c>
      <c r="D2542" s="36"/>
      <c r="E2542" s="34" t="s">
        <v>1187</v>
      </c>
      <c r="F2542" s="195" t="s">
        <v>1625</v>
      </c>
      <c r="G2542" s="34"/>
      <c r="H2542" s="34" t="s">
        <v>1634</v>
      </c>
      <c r="I2542" s="34"/>
      <c r="J2542" s="34" t="s">
        <v>1664</v>
      </c>
      <c r="K2542" s="34" t="str">
        <f t="shared" si="342"/>
        <v>Usado</v>
      </c>
      <c r="L2542" s="34">
        <v>1</v>
      </c>
      <c r="M2542" s="34"/>
      <c r="N2542" s="34"/>
      <c r="O2542" s="34" t="str">
        <f>+B2522</f>
        <v>LEVANTAMIENTO DE AIRE ACONDICIONADO EN TECHO</v>
      </c>
      <c r="P2542" s="34"/>
      <c r="W2542" s="196">
        <f>5000*60</f>
        <v>300000</v>
      </c>
      <c r="X2542" s="111">
        <f t="shared" si="340"/>
        <v>300000</v>
      </c>
      <c r="Y2542"/>
      <c r="Z2542"/>
      <c r="AA2542"/>
      <c r="AB2542"/>
      <c r="AC2542" s="66"/>
    </row>
    <row r="2543" spans="2:29" s="35" customFormat="1">
      <c r="B2543" s="38" t="s">
        <v>1410</v>
      </c>
      <c r="C2543" s="36" t="s">
        <v>60</v>
      </c>
      <c r="D2543" s="36"/>
      <c r="E2543" s="34" t="s">
        <v>1187</v>
      </c>
      <c r="F2543" s="34" t="str">
        <f>+F2540</f>
        <v>TGM</v>
      </c>
      <c r="G2543" s="34" t="s">
        <v>1635</v>
      </c>
      <c r="H2543" s="34"/>
      <c r="I2543" s="34"/>
      <c r="J2543" s="34" t="s">
        <v>1664</v>
      </c>
      <c r="K2543" s="34" t="str">
        <f t="shared" si="342"/>
        <v>Usado</v>
      </c>
      <c r="L2543" s="34">
        <v>1</v>
      </c>
      <c r="M2543" s="34"/>
      <c r="N2543" s="34"/>
      <c r="O2543" s="34" t="str">
        <f>+B2522</f>
        <v>LEVANTAMIENTO DE AIRE ACONDICIONADO EN TECHO</v>
      </c>
      <c r="P2543" s="34"/>
      <c r="W2543" s="196">
        <v>60000</v>
      </c>
      <c r="X2543" s="111">
        <f t="shared" si="340"/>
        <v>60000</v>
      </c>
      <c r="Y2543"/>
      <c r="Z2543"/>
      <c r="AA2543"/>
      <c r="AB2543"/>
      <c r="AC2543" s="66"/>
    </row>
    <row r="2544" spans="2:29" s="35" customFormat="1">
      <c r="B2544" s="38" t="s">
        <v>1411</v>
      </c>
      <c r="C2544" s="36" t="s">
        <v>60</v>
      </c>
      <c r="D2544" s="36"/>
      <c r="E2544" s="34" t="s">
        <v>1187</v>
      </c>
      <c r="F2544" s="34" t="str">
        <f>+F2541</f>
        <v>EVERWELL</v>
      </c>
      <c r="G2544" s="34" t="s">
        <v>1633</v>
      </c>
      <c r="H2544" s="34"/>
      <c r="I2544" s="34"/>
      <c r="J2544" s="34" t="s">
        <v>1664</v>
      </c>
      <c r="K2544" s="34" t="str">
        <f t="shared" si="342"/>
        <v>Usado</v>
      </c>
      <c r="L2544" s="34">
        <v>1</v>
      </c>
      <c r="M2544" s="34"/>
      <c r="N2544" s="34"/>
      <c r="O2544" s="34" t="str">
        <f>+B2522</f>
        <v>LEVANTAMIENTO DE AIRE ACONDICIONADO EN TECHO</v>
      </c>
      <c r="P2544" s="34"/>
      <c r="W2544" s="196">
        <v>60000</v>
      </c>
      <c r="X2544" s="111">
        <f t="shared" si="340"/>
        <v>60000</v>
      </c>
      <c r="Y2544"/>
      <c r="Z2544"/>
      <c r="AA2544"/>
      <c r="AB2544"/>
      <c r="AC2544" s="66"/>
    </row>
    <row r="2545" spans="2:29" s="35" customFormat="1">
      <c r="B2545" s="38" t="s">
        <v>1412</v>
      </c>
      <c r="C2545" s="36" t="str">
        <f t="shared" ref="C2545:C2584" si="343">+C2543</f>
        <v>4.1.1.4.01</v>
      </c>
      <c r="D2545" s="36"/>
      <c r="E2545" s="34" t="s">
        <v>1187</v>
      </c>
      <c r="F2545" s="195" t="str">
        <f>+F2542</f>
        <v>X</v>
      </c>
      <c r="G2545" s="34" t="s">
        <v>1636</v>
      </c>
      <c r="H2545" s="34" t="s">
        <v>1637</v>
      </c>
      <c r="I2545" s="34"/>
      <c r="J2545" s="34" t="s">
        <v>1664</v>
      </c>
      <c r="K2545" s="34" t="str">
        <f t="shared" si="342"/>
        <v>Usado</v>
      </c>
      <c r="L2545" s="34">
        <v>1</v>
      </c>
      <c r="M2545" s="34"/>
      <c r="N2545" s="34"/>
      <c r="O2545" s="34" t="str">
        <f>+B2522</f>
        <v>LEVANTAMIENTO DE AIRE ACONDICIONADO EN TECHO</v>
      </c>
      <c r="P2545" s="34"/>
      <c r="W2545" s="196">
        <f>602*60</f>
        <v>36120</v>
      </c>
      <c r="X2545" s="111">
        <f t="shared" si="340"/>
        <v>36120</v>
      </c>
      <c r="Y2545"/>
      <c r="Z2545"/>
      <c r="AA2545"/>
      <c r="AB2545"/>
      <c r="AC2545" s="66"/>
    </row>
    <row r="2546" spans="2:29" s="35" customFormat="1">
      <c r="B2546" s="38" t="s">
        <v>1413</v>
      </c>
      <c r="C2546" s="36" t="str">
        <f t="shared" si="343"/>
        <v>4.1.1.4.01</v>
      </c>
      <c r="D2546" s="36"/>
      <c r="E2546" s="34" t="s">
        <v>1187</v>
      </c>
      <c r="F2546" s="34" t="str">
        <f>+F2532</f>
        <v>COMFORRTSTAR</v>
      </c>
      <c r="G2546" s="34" t="s">
        <v>1638</v>
      </c>
      <c r="H2546" s="34" t="s">
        <v>1639</v>
      </c>
      <c r="I2546" s="34"/>
      <c r="J2546" s="34" t="s">
        <v>1664</v>
      </c>
      <c r="K2546" s="34" t="str">
        <f t="shared" si="342"/>
        <v>Usado</v>
      </c>
      <c r="L2546" s="34">
        <v>2</v>
      </c>
      <c r="M2546" s="34"/>
      <c r="N2546" s="34"/>
      <c r="O2546" s="34" t="str">
        <f>+B2522</f>
        <v>LEVANTAMIENTO DE AIRE ACONDICIONADO EN TECHO</v>
      </c>
      <c r="P2546" s="34"/>
      <c r="W2546" s="196">
        <v>60000</v>
      </c>
      <c r="X2546" s="111">
        <f t="shared" si="340"/>
        <v>120000</v>
      </c>
      <c r="Y2546"/>
      <c r="Z2546"/>
      <c r="AA2546"/>
      <c r="AB2546"/>
      <c r="AC2546" s="66"/>
    </row>
    <row r="2547" spans="2:29" s="35" customFormat="1">
      <c r="B2547" s="38" t="s">
        <v>1414</v>
      </c>
      <c r="C2547" s="36" t="str">
        <f t="shared" si="343"/>
        <v>4.1.1.4.01</v>
      </c>
      <c r="D2547" s="36"/>
      <c r="E2547" s="34" t="s">
        <v>1187</v>
      </c>
      <c r="F2547" s="34" t="str">
        <f>+F2544</f>
        <v>EVERWELL</v>
      </c>
      <c r="G2547" s="34" t="s">
        <v>1636</v>
      </c>
      <c r="H2547" s="34" t="s">
        <v>1640</v>
      </c>
      <c r="I2547" s="34"/>
      <c r="J2547" s="34" t="s">
        <v>1664</v>
      </c>
      <c r="K2547" s="34" t="str">
        <f t="shared" si="342"/>
        <v>Usado</v>
      </c>
      <c r="L2547" s="34">
        <v>1</v>
      </c>
      <c r="M2547" s="34"/>
      <c r="N2547" s="34"/>
      <c r="O2547" s="34" t="str">
        <f>+B2522</f>
        <v>LEVANTAMIENTO DE AIRE ACONDICIONADO EN TECHO</v>
      </c>
      <c r="P2547" s="34"/>
      <c r="W2547" s="196">
        <f>1300*60</f>
        <v>78000</v>
      </c>
      <c r="X2547" s="111">
        <f t="shared" si="340"/>
        <v>78000</v>
      </c>
      <c r="Y2547"/>
      <c r="Z2547"/>
      <c r="AA2547"/>
      <c r="AB2547"/>
      <c r="AC2547" s="66"/>
    </row>
    <row r="2548" spans="2:29" s="35" customFormat="1">
      <c r="B2548" s="38" t="s">
        <v>1415</v>
      </c>
      <c r="C2548" s="36" t="str">
        <f t="shared" si="343"/>
        <v>4.1.1.4.01</v>
      </c>
      <c r="D2548" s="36"/>
      <c r="E2548" s="34" t="s">
        <v>1187</v>
      </c>
      <c r="F2548" s="34" t="str">
        <f>+F2524</f>
        <v>SAMSUNG</v>
      </c>
      <c r="G2548" s="34" t="s">
        <v>1641</v>
      </c>
      <c r="H2548" s="34"/>
      <c r="I2548" s="34"/>
      <c r="J2548" s="34" t="s">
        <v>1664</v>
      </c>
      <c r="K2548" s="34" t="str">
        <f t="shared" si="342"/>
        <v>Usado</v>
      </c>
      <c r="L2548" s="34">
        <v>1</v>
      </c>
      <c r="M2548" s="34"/>
      <c r="N2548" s="34"/>
      <c r="O2548" s="34" t="str">
        <f>+B2522</f>
        <v>LEVANTAMIENTO DE AIRE ACONDICIONADO EN TECHO</v>
      </c>
      <c r="P2548" s="34"/>
      <c r="W2548" s="196">
        <f>5381*60</f>
        <v>322860</v>
      </c>
      <c r="X2548" s="111">
        <f t="shared" si="340"/>
        <v>322860</v>
      </c>
      <c r="Y2548"/>
      <c r="Z2548"/>
      <c r="AA2548"/>
      <c r="AB2548"/>
      <c r="AC2548" s="66"/>
    </row>
    <row r="2549" spans="2:29" s="35" customFormat="1">
      <c r="B2549" s="38" t="s">
        <v>1416</v>
      </c>
      <c r="C2549" s="36" t="str">
        <f t="shared" si="343"/>
        <v>4.1.1.4.01</v>
      </c>
      <c r="D2549" s="36"/>
      <c r="E2549" s="34" t="s">
        <v>1187</v>
      </c>
      <c r="F2549" s="195" t="s">
        <v>1625</v>
      </c>
      <c r="G2549" s="34" t="s">
        <v>1642</v>
      </c>
      <c r="H2549" s="34"/>
      <c r="I2549" s="34"/>
      <c r="J2549" s="34" t="s">
        <v>1664</v>
      </c>
      <c r="K2549" s="34" t="str">
        <f t="shared" si="342"/>
        <v>Usado</v>
      </c>
      <c r="L2549" s="34">
        <v>1</v>
      </c>
      <c r="M2549" s="34"/>
      <c r="N2549" s="34"/>
      <c r="O2549" s="34" t="str">
        <f>+B2522</f>
        <v>LEVANTAMIENTO DE AIRE ACONDICIONADO EN TECHO</v>
      </c>
      <c r="P2549" s="34"/>
      <c r="W2549" s="196">
        <v>48000</v>
      </c>
      <c r="X2549" s="111">
        <f t="shared" si="340"/>
        <v>48000</v>
      </c>
      <c r="Y2549"/>
      <c r="Z2549"/>
      <c r="AA2549"/>
      <c r="AB2549"/>
      <c r="AC2549" s="66"/>
    </row>
    <row r="2550" spans="2:29" s="35" customFormat="1">
      <c r="B2550" s="38" t="s">
        <v>1417</v>
      </c>
      <c r="C2550" s="36" t="str">
        <f t="shared" si="343"/>
        <v>4.1.1.4.01</v>
      </c>
      <c r="D2550" s="36"/>
      <c r="E2550" s="34" t="s">
        <v>1187</v>
      </c>
      <c r="F2550" s="34" t="s">
        <v>1643</v>
      </c>
      <c r="G2550" s="34" t="s">
        <v>1644</v>
      </c>
      <c r="H2550" s="34" t="s">
        <v>1645</v>
      </c>
      <c r="I2550" s="34"/>
      <c r="J2550" s="34" t="s">
        <v>1664</v>
      </c>
      <c r="K2550" s="34" t="str">
        <f t="shared" si="342"/>
        <v>Usado</v>
      </c>
      <c r="L2550" s="34">
        <v>1</v>
      </c>
      <c r="M2550" s="34"/>
      <c r="N2550" s="34"/>
      <c r="O2550" s="34" t="str">
        <f>+B2522</f>
        <v>LEVANTAMIENTO DE AIRE ACONDICIONADO EN TECHO</v>
      </c>
      <c r="P2550" s="34"/>
      <c r="W2550" s="196">
        <f>5300*60</f>
        <v>318000</v>
      </c>
      <c r="X2550" s="111">
        <f t="shared" si="340"/>
        <v>318000</v>
      </c>
      <c r="Y2550"/>
      <c r="Z2550"/>
      <c r="AA2550"/>
      <c r="AB2550"/>
      <c r="AC2550" s="66"/>
    </row>
    <row r="2551" spans="2:29" s="35" customFormat="1">
      <c r="B2551" s="38" t="s">
        <v>1418</v>
      </c>
      <c r="C2551" s="36" t="str">
        <f t="shared" si="343"/>
        <v>4.1.1.4.01</v>
      </c>
      <c r="D2551" s="36"/>
      <c r="E2551" s="34" t="s">
        <v>1187</v>
      </c>
      <c r="F2551" s="34" t="str">
        <f>+F2550</f>
        <v>AIR MAX</v>
      </c>
      <c r="G2551" s="34" t="s">
        <v>1644</v>
      </c>
      <c r="H2551" s="34" t="s">
        <v>1646</v>
      </c>
      <c r="I2551" s="34"/>
      <c r="J2551" s="34" t="s">
        <v>1664</v>
      </c>
      <c r="K2551" s="34" t="str">
        <f t="shared" si="342"/>
        <v>Usado</v>
      </c>
      <c r="L2551" s="34">
        <v>1</v>
      </c>
      <c r="M2551" s="34"/>
      <c r="N2551" s="34"/>
      <c r="O2551" s="34" t="str">
        <f>+B2522</f>
        <v>LEVANTAMIENTO DE AIRE ACONDICIONADO EN TECHO</v>
      </c>
      <c r="P2551" s="34"/>
      <c r="W2551" s="196">
        <f>+W2550</f>
        <v>318000</v>
      </c>
      <c r="X2551" s="111">
        <f t="shared" si="340"/>
        <v>318000</v>
      </c>
      <c r="Y2551"/>
      <c r="Z2551"/>
      <c r="AA2551"/>
      <c r="AB2551"/>
      <c r="AC2551" s="66"/>
    </row>
    <row r="2552" spans="2:29" s="35" customFormat="1">
      <c r="B2552" s="38" t="s">
        <v>1419</v>
      </c>
      <c r="C2552" s="36" t="str">
        <f t="shared" si="343"/>
        <v>4.1.1.4.01</v>
      </c>
      <c r="D2552" s="36"/>
      <c r="E2552" s="34" t="s">
        <v>1187</v>
      </c>
      <c r="F2552" s="34" t="str">
        <f>+F2540</f>
        <v>TGM</v>
      </c>
      <c r="G2552" s="34" t="s">
        <v>1647</v>
      </c>
      <c r="H2552" s="34"/>
      <c r="I2552" s="34"/>
      <c r="J2552" s="34" t="s">
        <v>1664</v>
      </c>
      <c r="K2552" s="34" t="str">
        <f t="shared" si="342"/>
        <v>Usado</v>
      </c>
      <c r="L2552" s="34">
        <v>1</v>
      </c>
      <c r="M2552" s="34"/>
      <c r="N2552" s="34"/>
      <c r="O2552" s="34" t="str">
        <f>+B2522</f>
        <v>LEVANTAMIENTO DE AIRE ACONDICIONADO EN TECHO</v>
      </c>
      <c r="P2552" s="34"/>
      <c r="W2552" s="196">
        <v>60000</v>
      </c>
      <c r="X2552" s="111">
        <f t="shared" si="340"/>
        <v>60000</v>
      </c>
      <c r="Y2552"/>
      <c r="Z2552"/>
      <c r="AA2552"/>
      <c r="AB2552"/>
      <c r="AC2552" s="66"/>
    </row>
    <row r="2553" spans="2:29" s="35" customFormat="1">
      <c r="B2553" s="38" t="s">
        <v>1420</v>
      </c>
      <c r="C2553" s="36" t="str">
        <f t="shared" si="343"/>
        <v>4.1.1.4.01</v>
      </c>
      <c r="D2553" s="36"/>
      <c r="E2553" s="34" t="s">
        <v>1743</v>
      </c>
      <c r="F2553" s="34" t="s">
        <v>1609</v>
      </c>
      <c r="G2553" s="34" t="s">
        <v>1638</v>
      </c>
      <c r="H2553" s="34"/>
      <c r="I2553" s="34"/>
      <c r="J2553" s="34" t="str">
        <f t="shared" ref="J2553:K2562" si="344">+J2552</f>
        <v>BLANCO</v>
      </c>
      <c r="K2553" s="34" t="str">
        <f t="shared" si="344"/>
        <v>Usado</v>
      </c>
      <c r="L2553" s="34">
        <v>1</v>
      </c>
      <c r="M2553" s="34"/>
      <c r="N2553" s="34"/>
      <c r="O2553" s="34" t="s">
        <v>1744</v>
      </c>
      <c r="P2553" s="34"/>
      <c r="W2553" s="196">
        <v>60000</v>
      </c>
      <c r="X2553" s="111">
        <f t="shared" si="340"/>
        <v>60000</v>
      </c>
      <c r="Y2553"/>
      <c r="Z2553"/>
      <c r="AA2553"/>
      <c r="AB2553"/>
      <c r="AC2553" s="66"/>
    </row>
    <row r="2554" spans="2:29" s="35" customFormat="1">
      <c r="B2554" s="38" t="s">
        <v>1421</v>
      </c>
      <c r="C2554" s="36" t="str">
        <f t="shared" si="343"/>
        <v>4.1.1.4.01</v>
      </c>
      <c r="D2554" s="36"/>
      <c r="E2554" s="34" t="s">
        <v>1743</v>
      </c>
      <c r="F2554" s="34" t="s">
        <v>1609</v>
      </c>
      <c r="G2554" s="34" t="s">
        <v>1638</v>
      </c>
      <c r="H2554" s="34"/>
      <c r="I2554" s="34"/>
      <c r="J2554" s="34" t="str">
        <f t="shared" si="344"/>
        <v>BLANCO</v>
      </c>
      <c r="K2554" s="34" t="str">
        <f t="shared" si="344"/>
        <v>Usado</v>
      </c>
      <c r="L2554" s="34">
        <v>1</v>
      </c>
      <c r="M2554" s="34"/>
      <c r="N2554" s="34"/>
      <c r="O2554" s="34" t="s">
        <v>1745</v>
      </c>
      <c r="P2554" s="34"/>
      <c r="W2554" s="196">
        <f>+W2553</f>
        <v>60000</v>
      </c>
      <c r="X2554" s="111">
        <f t="shared" si="340"/>
        <v>60000</v>
      </c>
      <c r="Y2554"/>
      <c r="Z2554"/>
      <c r="AA2554"/>
      <c r="AB2554"/>
      <c r="AC2554" s="66"/>
    </row>
    <row r="2555" spans="2:29" s="35" customFormat="1">
      <c r="B2555" s="38" t="s">
        <v>1422</v>
      </c>
      <c r="C2555" s="36" t="str">
        <f t="shared" si="343"/>
        <v>4.1.1.4.01</v>
      </c>
      <c r="D2555" s="36"/>
      <c r="E2555" s="34" t="s">
        <v>1743</v>
      </c>
      <c r="F2555" s="34" t="s">
        <v>1631</v>
      </c>
      <c r="G2555" s="34" t="s">
        <v>1746</v>
      </c>
      <c r="H2555" s="34"/>
      <c r="I2555" s="34"/>
      <c r="J2555" s="34" t="str">
        <f t="shared" si="344"/>
        <v>BLANCO</v>
      </c>
      <c r="K2555" s="34" t="str">
        <f t="shared" si="344"/>
        <v>Usado</v>
      </c>
      <c r="L2555" s="34">
        <v>1</v>
      </c>
      <c r="M2555" s="34"/>
      <c r="N2555" s="34"/>
      <c r="O2555" s="34" t="s">
        <v>1747</v>
      </c>
      <c r="P2555" s="34"/>
      <c r="W2555" s="196">
        <v>60000</v>
      </c>
      <c r="X2555" s="111">
        <f t="shared" si="340"/>
        <v>60000</v>
      </c>
      <c r="Y2555"/>
      <c r="Z2555"/>
      <c r="AA2555"/>
      <c r="AB2555"/>
      <c r="AC2555" s="66"/>
    </row>
    <row r="2556" spans="2:29" s="35" customFormat="1">
      <c r="B2556" s="38" t="s">
        <v>1423</v>
      </c>
      <c r="C2556" s="36" t="str">
        <f t="shared" si="343"/>
        <v>4.1.1.4.01</v>
      </c>
      <c r="D2556" s="36"/>
      <c r="E2556" s="34" t="s">
        <v>1743</v>
      </c>
      <c r="F2556" s="34" t="s">
        <v>1631</v>
      </c>
      <c r="G2556" s="34" t="s">
        <v>1746</v>
      </c>
      <c r="H2556" s="34"/>
      <c r="I2556" s="34"/>
      <c r="J2556" s="34" t="str">
        <f t="shared" si="344"/>
        <v>BLANCO</v>
      </c>
      <c r="K2556" s="34" t="str">
        <f t="shared" si="344"/>
        <v>Usado</v>
      </c>
      <c r="L2556" s="34">
        <v>1</v>
      </c>
      <c r="M2556" s="34"/>
      <c r="N2556" s="34"/>
      <c r="O2556" s="34" t="s">
        <v>1747</v>
      </c>
      <c r="P2556" s="34"/>
      <c r="W2556" s="196">
        <f>+W2553</f>
        <v>60000</v>
      </c>
      <c r="X2556" s="111">
        <f t="shared" si="340"/>
        <v>60000</v>
      </c>
      <c r="Y2556"/>
      <c r="Z2556"/>
      <c r="AA2556"/>
      <c r="AB2556"/>
      <c r="AC2556" s="66"/>
    </row>
    <row r="2557" spans="2:29" s="35" customFormat="1">
      <c r="B2557" s="38" t="s">
        <v>1424</v>
      </c>
      <c r="C2557" s="36" t="str">
        <f t="shared" si="343"/>
        <v>4.1.1.4.01</v>
      </c>
      <c r="D2557" s="36"/>
      <c r="E2557" s="34" t="s">
        <v>1743</v>
      </c>
      <c r="F2557" s="34" t="s">
        <v>1188</v>
      </c>
      <c r="G2557" s="34" t="s">
        <v>1633</v>
      </c>
      <c r="H2557" s="34"/>
      <c r="I2557" s="34"/>
      <c r="J2557" s="34" t="str">
        <f t="shared" si="344"/>
        <v>BLANCO</v>
      </c>
      <c r="K2557" s="34" t="str">
        <f t="shared" si="344"/>
        <v>Usado</v>
      </c>
      <c r="L2557" s="34">
        <v>1</v>
      </c>
      <c r="M2557" s="34"/>
      <c r="N2557" s="34"/>
      <c r="O2557" s="34" t="s">
        <v>1748</v>
      </c>
      <c r="P2557" s="34"/>
      <c r="W2557" s="196">
        <f>+W2556</f>
        <v>60000</v>
      </c>
      <c r="X2557" s="111">
        <f t="shared" si="340"/>
        <v>60000</v>
      </c>
      <c r="Y2557"/>
      <c r="Z2557"/>
      <c r="AA2557"/>
      <c r="AB2557"/>
      <c r="AC2557" s="66"/>
    </row>
    <row r="2558" spans="2:29" s="35" customFormat="1">
      <c r="B2558" s="38" t="s">
        <v>1425</v>
      </c>
      <c r="C2558" s="36" t="str">
        <f t="shared" si="343"/>
        <v>4.1.1.4.01</v>
      </c>
      <c r="D2558" s="36"/>
      <c r="E2558" s="34" t="s">
        <v>1743</v>
      </c>
      <c r="F2558" s="34" t="s">
        <v>1604</v>
      </c>
      <c r="G2558" s="34" t="s">
        <v>1606</v>
      </c>
      <c r="H2558" s="34"/>
      <c r="I2558" s="34"/>
      <c r="J2558" s="34" t="str">
        <f t="shared" si="344"/>
        <v>BLANCO</v>
      </c>
      <c r="K2558" s="34" t="str">
        <f t="shared" si="344"/>
        <v>Usado</v>
      </c>
      <c r="L2558" s="34">
        <v>1</v>
      </c>
      <c r="M2558" s="34"/>
      <c r="N2558" s="34"/>
      <c r="O2558" s="34" t="s">
        <v>875</v>
      </c>
      <c r="P2558" s="34"/>
      <c r="W2558" s="196">
        <f>+W2557</f>
        <v>60000</v>
      </c>
      <c r="X2558" s="111">
        <f t="shared" si="340"/>
        <v>60000</v>
      </c>
      <c r="Y2558"/>
      <c r="Z2558"/>
      <c r="AA2558"/>
      <c r="AB2558"/>
      <c r="AC2558" s="66"/>
    </row>
    <row r="2559" spans="2:29" s="35" customFormat="1">
      <c r="B2559" s="38" t="s">
        <v>1426</v>
      </c>
      <c r="C2559" s="36" t="str">
        <f t="shared" si="343"/>
        <v>4.1.1.4.01</v>
      </c>
      <c r="D2559" s="36"/>
      <c r="E2559" s="34" t="s">
        <v>1743</v>
      </c>
      <c r="F2559" s="34" t="s">
        <v>1188</v>
      </c>
      <c r="G2559" s="34" t="s">
        <v>1749</v>
      </c>
      <c r="H2559" s="34"/>
      <c r="I2559" s="34"/>
      <c r="J2559" s="34" t="str">
        <f t="shared" si="344"/>
        <v>BLANCO</v>
      </c>
      <c r="K2559" s="34" t="str">
        <f t="shared" si="344"/>
        <v>Usado</v>
      </c>
      <c r="L2559" s="34">
        <v>1</v>
      </c>
      <c r="M2559" s="34"/>
      <c r="N2559" s="34"/>
      <c r="O2559" s="34" t="s">
        <v>1750</v>
      </c>
      <c r="P2559" s="34"/>
      <c r="W2559" s="196">
        <f>+W2556</f>
        <v>60000</v>
      </c>
      <c r="X2559" s="111">
        <f t="shared" si="340"/>
        <v>60000</v>
      </c>
      <c r="Y2559"/>
      <c r="Z2559"/>
      <c r="AA2559"/>
      <c r="AB2559"/>
      <c r="AC2559" s="66"/>
    </row>
    <row r="2560" spans="2:29" s="35" customFormat="1">
      <c r="B2560" s="38" t="s">
        <v>1427</v>
      </c>
      <c r="C2560" s="36" t="str">
        <f t="shared" si="343"/>
        <v>4.1.1.4.01</v>
      </c>
      <c r="D2560" s="36"/>
      <c r="E2560" s="34" t="s">
        <v>1743</v>
      </c>
      <c r="F2560" s="34" t="s">
        <v>1188</v>
      </c>
      <c r="G2560" s="34" t="s">
        <v>1749</v>
      </c>
      <c r="H2560" s="34"/>
      <c r="I2560" s="34"/>
      <c r="J2560" s="34" t="str">
        <f t="shared" si="344"/>
        <v>BLANCO</v>
      </c>
      <c r="K2560" s="34" t="str">
        <f t="shared" si="344"/>
        <v>Usado</v>
      </c>
      <c r="L2560" s="34">
        <v>1</v>
      </c>
      <c r="M2560" s="34"/>
      <c r="N2560" s="34"/>
      <c r="O2560" s="34" t="s">
        <v>1751</v>
      </c>
      <c r="P2560" s="34"/>
      <c r="W2560" s="196">
        <f>+W2555</f>
        <v>60000</v>
      </c>
      <c r="X2560" s="111">
        <f t="shared" si="340"/>
        <v>60000</v>
      </c>
      <c r="Y2560"/>
      <c r="Z2560"/>
      <c r="AA2560"/>
      <c r="AB2560"/>
      <c r="AC2560" s="66"/>
    </row>
    <row r="2561" spans="1:29" s="35" customFormat="1">
      <c r="B2561" s="38" t="s">
        <v>1428</v>
      </c>
      <c r="C2561" s="36" t="str">
        <f t="shared" si="343"/>
        <v>4.1.1.4.01</v>
      </c>
      <c r="D2561" s="36"/>
      <c r="E2561" s="34" t="s">
        <v>1743</v>
      </c>
      <c r="F2561" s="34" t="str">
        <f>+F2558</f>
        <v>LENNOX</v>
      </c>
      <c r="G2561" s="34" t="s">
        <v>1615</v>
      </c>
      <c r="H2561" s="34"/>
      <c r="I2561" s="34"/>
      <c r="J2561" s="34" t="str">
        <f t="shared" si="344"/>
        <v>BLANCO</v>
      </c>
      <c r="K2561" s="34" t="str">
        <f t="shared" si="344"/>
        <v>Usado</v>
      </c>
      <c r="L2561" s="34">
        <v>1</v>
      </c>
      <c r="M2561" s="34"/>
      <c r="N2561" s="34"/>
      <c r="O2561" s="34" t="str">
        <f>+O2558</f>
        <v>CUARTO ELECTRICO</v>
      </c>
      <c r="P2561" s="34"/>
      <c r="W2561" s="196">
        <f>+W2560</f>
        <v>60000</v>
      </c>
      <c r="X2561" s="111">
        <f t="shared" si="340"/>
        <v>60000</v>
      </c>
      <c r="Y2561"/>
      <c r="Z2561"/>
      <c r="AA2561"/>
      <c r="AB2561"/>
      <c r="AC2561" s="66"/>
    </row>
    <row r="2562" spans="1:29" s="35" customFormat="1">
      <c r="B2562" s="38" t="s">
        <v>1429</v>
      </c>
      <c r="C2562" s="36" t="str">
        <f t="shared" si="343"/>
        <v>4.1.1.4.01</v>
      </c>
      <c r="D2562" s="36"/>
      <c r="E2562" s="34" t="s">
        <v>1743</v>
      </c>
      <c r="F2562" s="34" t="str">
        <f>+F2559</f>
        <v>EVERWELL</v>
      </c>
      <c r="G2562" s="34" t="s">
        <v>1614</v>
      </c>
      <c r="H2562" s="34"/>
      <c r="I2562" s="34"/>
      <c r="J2562" s="34" t="str">
        <f t="shared" si="344"/>
        <v>BLANCO</v>
      </c>
      <c r="K2562" s="34" t="str">
        <f t="shared" si="344"/>
        <v>Usado</v>
      </c>
      <c r="L2562" s="34">
        <v>1</v>
      </c>
      <c r="M2562" s="34"/>
      <c r="N2562" s="34"/>
      <c r="O2562" s="34" t="s">
        <v>1752</v>
      </c>
      <c r="P2562" s="34"/>
      <c r="W2562" s="196">
        <f>+W2560</f>
        <v>60000</v>
      </c>
      <c r="X2562" s="111">
        <f t="shared" si="340"/>
        <v>60000</v>
      </c>
      <c r="Y2562"/>
      <c r="Z2562"/>
      <c r="AA2562"/>
      <c r="AB2562"/>
      <c r="AC2562" s="66"/>
    </row>
    <row r="2563" spans="1:29" s="35" customFormat="1">
      <c r="B2563" s="38" t="s">
        <v>1430</v>
      </c>
      <c r="C2563" s="36" t="str">
        <f t="shared" si="343"/>
        <v>4.1.1.4.01</v>
      </c>
      <c r="D2563" s="36"/>
      <c r="E2563" s="34" t="s">
        <v>1743</v>
      </c>
      <c r="F2563" s="34" t="str">
        <f>+F2553</f>
        <v>COMFORRTSTAR</v>
      </c>
      <c r="G2563" s="34" t="str">
        <f>+G2553</f>
        <v>CIM18CD (1)</v>
      </c>
      <c r="H2563" s="34"/>
      <c r="I2563" s="34"/>
      <c r="J2563" s="34" t="str">
        <f>+J2562</f>
        <v>BLANCO</v>
      </c>
      <c r="K2563" s="34" t="str">
        <f>+K2557</f>
        <v>Usado</v>
      </c>
      <c r="L2563" s="34">
        <v>1</v>
      </c>
      <c r="M2563" s="34"/>
      <c r="N2563" s="34"/>
      <c r="O2563" s="34" t="s">
        <v>1753</v>
      </c>
      <c r="P2563" s="34"/>
      <c r="W2563" s="196">
        <v>60000</v>
      </c>
      <c r="X2563" s="111">
        <f t="shared" si="340"/>
        <v>60000</v>
      </c>
      <c r="Y2563"/>
      <c r="Z2563"/>
      <c r="AA2563"/>
      <c r="AB2563"/>
      <c r="AC2563" s="66"/>
    </row>
    <row r="2564" spans="1:29" s="155" customFormat="1">
      <c r="A2564" s="60"/>
      <c r="B2564" s="376" t="s">
        <v>1838</v>
      </c>
      <c r="C2564" s="376"/>
      <c r="D2564" s="376"/>
      <c r="E2564" s="376"/>
      <c r="F2564" s="376"/>
      <c r="G2564" s="376"/>
      <c r="H2564" s="376"/>
      <c r="I2564" s="376"/>
      <c r="J2564" s="376"/>
      <c r="K2564" s="376"/>
      <c r="L2564" s="376"/>
      <c r="M2564" s="376"/>
      <c r="N2564" s="376"/>
      <c r="O2564" s="376"/>
      <c r="P2564" s="376"/>
      <c r="W2564" s="142"/>
      <c r="X2564" s="223">
        <f t="shared" si="340"/>
        <v>0</v>
      </c>
      <c r="Y2564" s="156"/>
      <c r="Z2564" s="156"/>
      <c r="AA2564" s="156"/>
      <c r="AB2564" s="156"/>
      <c r="AC2564" s="264"/>
    </row>
    <row r="2565" spans="1:29" s="88" customFormat="1">
      <c r="A2565" s="61"/>
      <c r="B2565" s="38" t="s">
        <v>1431</v>
      </c>
      <c r="C2565" s="36" t="str">
        <f t="shared" si="343"/>
        <v>4.1.1.4.01</v>
      </c>
      <c r="D2565" s="36"/>
      <c r="E2565" s="34" t="s">
        <v>1851</v>
      </c>
      <c r="F2565" s="35" t="s">
        <v>1852</v>
      </c>
      <c r="G2565" s="34"/>
      <c r="H2565" s="34"/>
      <c r="I2565" s="34"/>
      <c r="J2565" s="34" t="s">
        <v>868</v>
      </c>
      <c r="K2565" s="34" t="str">
        <f>+K2559</f>
        <v>Usado</v>
      </c>
      <c r="L2565" s="34">
        <v>1</v>
      </c>
      <c r="M2565" s="34"/>
      <c r="N2565" s="34"/>
      <c r="O2565" s="34" t="s">
        <v>860</v>
      </c>
      <c r="P2565" s="34"/>
      <c r="W2565" s="196">
        <v>10000</v>
      </c>
      <c r="X2565" s="111">
        <f t="shared" si="340"/>
        <v>10000</v>
      </c>
      <c r="Y2565" s="62"/>
      <c r="Z2565" s="86"/>
      <c r="AA2565" s="86"/>
      <c r="AB2565" s="86"/>
      <c r="AC2565" s="89"/>
    </row>
    <row r="2566" spans="1:29" s="88" customFormat="1">
      <c r="A2566" s="61"/>
      <c r="B2566" s="38" t="s">
        <v>1432</v>
      </c>
      <c r="C2566" s="36" t="str">
        <f>+C2565</f>
        <v>4.1.1.4.01</v>
      </c>
      <c r="D2566" s="36"/>
      <c r="E2566" s="34" t="s">
        <v>1851</v>
      </c>
      <c r="F2566" s="35" t="s">
        <v>1852</v>
      </c>
      <c r="G2566" s="34"/>
      <c r="H2566" s="34"/>
      <c r="I2566" s="34"/>
      <c r="J2566" s="34" t="s">
        <v>868</v>
      </c>
      <c r="K2566" s="34" t="str">
        <f>+K2560</f>
        <v>Usado</v>
      </c>
      <c r="L2566" s="34">
        <v>1</v>
      </c>
      <c r="M2566" s="34"/>
      <c r="N2566" s="34"/>
      <c r="O2566" s="34" t="s">
        <v>1753</v>
      </c>
      <c r="P2566" s="34"/>
      <c r="W2566" s="196">
        <v>10000</v>
      </c>
      <c r="X2566" s="111">
        <f t="shared" si="340"/>
        <v>10000</v>
      </c>
      <c r="Y2566" s="62"/>
      <c r="Z2566" s="86"/>
      <c r="AA2566" s="86"/>
      <c r="AB2566" s="86"/>
      <c r="AC2566" s="89"/>
    </row>
    <row r="2567" spans="1:29" s="88" customFormat="1">
      <c r="A2567" s="61"/>
      <c r="B2567" s="38" t="s">
        <v>1433</v>
      </c>
      <c r="C2567" s="36" t="str">
        <f t="shared" si="343"/>
        <v>4.1.1.4.01</v>
      </c>
      <c r="D2567" s="36"/>
      <c r="E2567" s="34" t="s">
        <v>1851</v>
      </c>
      <c r="F2567" s="35" t="s">
        <v>1852</v>
      </c>
      <c r="G2567" s="34"/>
      <c r="H2567" s="34"/>
      <c r="I2567" s="34"/>
      <c r="J2567" s="34" t="s">
        <v>868</v>
      </c>
      <c r="K2567" s="34" t="str">
        <f>+K2561</f>
        <v>Usado</v>
      </c>
      <c r="L2567" s="34">
        <v>1</v>
      </c>
      <c r="M2567" s="34"/>
      <c r="N2567" s="34"/>
      <c r="O2567" s="34" t="s">
        <v>1853</v>
      </c>
      <c r="P2567" s="34"/>
      <c r="W2567" s="196">
        <v>10000</v>
      </c>
      <c r="X2567" s="111">
        <f t="shared" si="340"/>
        <v>10000</v>
      </c>
      <c r="Y2567" s="62"/>
      <c r="Z2567" s="86"/>
      <c r="AA2567" s="86"/>
      <c r="AB2567" s="86"/>
      <c r="AC2567" s="89"/>
    </row>
    <row r="2568" spans="1:29" s="88" customFormat="1">
      <c r="A2568" s="61"/>
      <c r="B2568" s="38" t="s">
        <v>1434</v>
      </c>
      <c r="C2568" s="36" t="str">
        <f t="shared" si="343"/>
        <v>4.1.1.4.01</v>
      </c>
      <c r="D2568" s="36"/>
      <c r="E2568" s="34" t="s">
        <v>1851</v>
      </c>
      <c r="F2568" s="35" t="s">
        <v>1852</v>
      </c>
      <c r="G2568" s="34"/>
      <c r="H2568" s="34"/>
      <c r="I2568" s="34"/>
      <c r="J2568" s="34" t="s">
        <v>868</v>
      </c>
      <c r="K2568" s="34" t="str">
        <f>+K2562</f>
        <v>Usado</v>
      </c>
      <c r="L2568" s="34">
        <v>1</v>
      </c>
      <c r="M2568" s="34"/>
      <c r="N2568" s="34"/>
      <c r="O2568" s="34" t="s">
        <v>918</v>
      </c>
      <c r="P2568" s="34"/>
      <c r="W2568" s="196">
        <v>10000</v>
      </c>
      <c r="X2568" s="111">
        <f t="shared" si="340"/>
        <v>10000</v>
      </c>
      <c r="Y2568" s="62"/>
      <c r="Z2568" s="86"/>
      <c r="AA2568" s="86"/>
      <c r="AB2568" s="86"/>
      <c r="AC2568" s="89"/>
    </row>
    <row r="2569" spans="1:29" s="158" customFormat="1">
      <c r="A2569" s="61"/>
      <c r="B2569" s="376" t="s">
        <v>1781</v>
      </c>
      <c r="C2569" s="376"/>
      <c r="D2569" s="376"/>
      <c r="E2569" s="376"/>
      <c r="F2569" s="376"/>
      <c r="G2569" s="376"/>
      <c r="H2569" s="376"/>
      <c r="I2569" s="376"/>
      <c r="J2569" s="376"/>
      <c r="K2569" s="376"/>
      <c r="L2569" s="376"/>
      <c r="M2569" s="376"/>
      <c r="N2569" s="376"/>
      <c r="O2569" s="376"/>
      <c r="P2569" s="376"/>
      <c r="W2569" s="142"/>
      <c r="X2569" s="223">
        <f t="shared" si="340"/>
        <v>0</v>
      </c>
      <c r="Y2569" s="159"/>
      <c r="Z2569" s="159"/>
      <c r="AA2569" s="159"/>
      <c r="AB2569" s="159"/>
      <c r="AC2569" s="265"/>
    </row>
    <row r="2570" spans="1:29" s="61" customFormat="1">
      <c r="B2570" s="38" t="s">
        <v>1435</v>
      </c>
      <c r="C2570" s="36" t="str">
        <f>+C2563</f>
        <v>4.1.1.4.01</v>
      </c>
      <c r="D2570" s="36"/>
      <c r="P2570" s="34"/>
      <c r="W2570" s="196">
        <f>945*60</f>
        <v>56700</v>
      </c>
      <c r="X2570" s="111">
        <f>+L669*W2570</f>
        <v>56700</v>
      </c>
      <c r="Y2570" s="62"/>
      <c r="Z2570" s="62"/>
      <c r="AA2570" s="62"/>
      <c r="AB2570" s="62"/>
      <c r="AC2570" s="266"/>
    </row>
    <row r="2571" spans="1:29" s="61" customFormat="1">
      <c r="B2571" s="38" t="s">
        <v>1436</v>
      </c>
      <c r="C2571" s="36" t="str">
        <f>+C2562</f>
        <v>4.1.1.4.01</v>
      </c>
      <c r="D2571" s="36"/>
      <c r="P2571" s="34"/>
      <c r="W2571" s="196">
        <f>1000*60</f>
        <v>60000</v>
      </c>
      <c r="X2571" s="111">
        <f>+L670*W2571</f>
        <v>60000</v>
      </c>
      <c r="Y2571" s="62"/>
      <c r="Z2571" s="62"/>
      <c r="AA2571" s="62"/>
      <c r="AB2571" s="62"/>
      <c r="AC2571" s="266"/>
    </row>
    <row r="2572" spans="1:29" s="148" customFormat="1">
      <c r="A2572" s="74"/>
      <c r="B2572" s="375" t="s">
        <v>1648</v>
      </c>
      <c r="C2572" s="375"/>
      <c r="D2572" s="375"/>
      <c r="E2572" s="375"/>
      <c r="F2572" s="375"/>
      <c r="G2572" s="375"/>
      <c r="H2572" s="375"/>
      <c r="I2572" s="375"/>
      <c r="J2572" s="375"/>
      <c r="K2572" s="375"/>
      <c r="L2572" s="375"/>
      <c r="M2572" s="375"/>
      <c r="N2572" s="375"/>
      <c r="O2572" s="375"/>
      <c r="P2572" s="375"/>
      <c r="W2572" s="142"/>
      <c r="X2572" s="223">
        <f t="shared" si="340"/>
        <v>0</v>
      </c>
      <c r="Y2572" s="149"/>
      <c r="Z2572" s="149"/>
      <c r="AA2572" s="149"/>
      <c r="AB2572" s="149"/>
      <c r="AC2572" s="260"/>
    </row>
    <row r="2573" spans="1:29" s="35" customFormat="1">
      <c r="B2573" s="38" t="s">
        <v>1437</v>
      </c>
      <c r="C2573" s="36" t="str">
        <f>+C2552</f>
        <v>4.1.1.4.01</v>
      </c>
      <c r="D2573" s="36"/>
      <c r="E2573" s="34" t="s">
        <v>1649</v>
      </c>
      <c r="F2573" s="34" t="s">
        <v>1650</v>
      </c>
      <c r="G2573" s="34" t="s">
        <v>1651</v>
      </c>
      <c r="H2573" s="34"/>
      <c r="I2573" s="34"/>
      <c r="J2573" s="34" t="s">
        <v>1134</v>
      </c>
      <c r="K2573" s="34" t="s">
        <v>1665</v>
      </c>
      <c r="L2573" s="34">
        <f>6-2-2</f>
        <v>2</v>
      </c>
      <c r="M2573" s="34"/>
      <c r="N2573" s="34"/>
      <c r="O2573" s="34" t="e">
        <f>+O2744</f>
        <v>#REF!</v>
      </c>
      <c r="P2573" s="34"/>
      <c r="W2573" s="196">
        <f>12*60</f>
        <v>720</v>
      </c>
      <c r="X2573" s="111">
        <f t="shared" si="340"/>
        <v>1440</v>
      </c>
      <c r="Y2573"/>
      <c r="Z2573"/>
      <c r="AA2573"/>
      <c r="AB2573"/>
      <c r="AC2573" s="66"/>
    </row>
    <row r="2574" spans="1:29" s="35" customFormat="1">
      <c r="B2574" s="38" t="s">
        <v>1438</v>
      </c>
      <c r="C2574" s="36" t="str">
        <f>+C2549</f>
        <v>4.1.1.4.01</v>
      </c>
      <c r="D2574" s="36"/>
      <c r="E2574" s="34" t="s">
        <v>1652</v>
      </c>
      <c r="F2574" s="34" t="s">
        <v>1653</v>
      </c>
      <c r="G2574" s="34">
        <v>11672</v>
      </c>
      <c r="H2574" s="34"/>
      <c r="I2574" s="34"/>
      <c r="J2574" s="34" t="s">
        <v>1662</v>
      </c>
      <c r="K2574" s="34" t="s">
        <v>1665</v>
      </c>
      <c r="L2574" s="34">
        <v>5</v>
      </c>
      <c r="M2574" s="34"/>
      <c r="N2574" s="34"/>
      <c r="O2574" s="34" t="e">
        <f>+O2573</f>
        <v>#REF!</v>
      </c>
      <c r="P2574" s="34"/>
      <c r="W2574" s="196">
        <v>300</v>
      </c>
      <c r="X2574" s="111">
        <f t="shared" si="340"/>
        <v>1500</v>
      </c>
      <c r="Y2574"/>
      <c r="Z2574"/>
      <c r="AA2574"/>
      <c r="AB2574"/>
      <c r="AC2574" s="66"/>
    </row>
    <row r="2575" spans="1:29" s="35" customFormat="1">
      <c r="B2575" s="38" t="s">
        <v>1439</v>
      </c>
      <c r="C2575" s="36" t="str">
        <f t="shared" si="343"/>
        <v>4.1.1.4.01</v>
      </c>
      <c r="D2575" s="36"/>
      <c r="E2575" s="34" t="s">
        <v>1654</v>
      </c>
      <c r="G2575" s="34" t="s">
        <v>1656</v>
      </c>
      <c r="H2575" s="34" t="s">
        <v>1655</v>
      </c>
      <c r="I2575" s="34"/>
      <c r="J2575" s="34" t="s">
        <v>1659</v>
      </c>
      <c r="K2575" s="34" t="s">
        <v>1665</v>
      </c>
      <c r="L2575" s="34">
        <v>15</v>
      </c>
      <c r="M2575" s="34"/>
      <c r="N2575" s="34"/>
      <c r="O2575" s="34" t="e">
        <f>+O2574</f>
        <v>#REF!</v>
      </c>
      <c r="P2575" s="34"/>
      <c r="W2575" s="196">
        <v>100</v>
      </c>
      <c r="X2575" s="111">
        <f t="shared" si="340"/>
        <v>1500</v>
      </c>
      <c r="Y2575"/>
      <c r="Z2575"/>
      <c r="AA2575"/>
      <c r="AB2575"/>
      <c r="AC2575" s="66"/>
    </row>
    <row r="2576" spans="1:29" s="35" customFormat="1">
      <c r="B2576" s="38" t="s">
        <v>1440</v>
      </c>
      <c r="C2576" s="36" t="str">
        <f t="shared" si="343"/>
        <v>4.1.1.4.01</v>
      </c>
      <c r="D2576" s="36"/>
      <c r="E2576" s="34" t="s">
        <v>1657</v>
      </c>
      <c r="F2576" s="34" t="str">
        <f>+F2574</f>
        <v>TROPICAL</v>
      </c>
      <c r="G2576" s="34">
        <v>11752</v>
      </c>
      <c r="H2576" s="34"/>
      <c r="I2576" s="34"/>
      <c r="J2576" s="34" t="s">
        <v>1658</v>
      </c>
      <c r="K2576" s="34" t="s">
        <v>1665</v>
      </c>
      <c r="L2576" s="34">
        <v>1</v>
      </c>
      <c r="M2576" s="34"/>
      <c r="N2576" s="34"/>
      <c r="O2576" s="34" t="e">
        <f>+O2574</f>
        <v>#REF!</v>
      </c>
      <c r="P2576" s="34"/>
      <c r="W2576" s="196">
        <v>2000</v>
      </c>
      <c r="X2576" s="111">
        <f t="shared" si="340"/>
        <v>2000</v>
      </c>
      <c r="Y2576"/>
      <c r="Z2576"/>
      <c r="AA2576"/>
      <c r="AB2576"/>
      <c r="AC2576" s="66"/>
    </row>
    <row r="2577" spans="2:29" s="35" customFormat="1">
      <c r="B2577" s="38" t="s">
        <v>1441</v>
      </c>
      <c r="C2577" s="36" t="str">
        <f t="shared" si="343"/>
        <v>4.1.1.4.01</v>
      </c>
      <c r="D2577" s="36"/>
      <c r="E2577" s="34" t="s">
        <v>1660</v>
      </c>
      <c r="F2577" s="34" t="str">
        <f>+F2576</f>
        <v>TROPICAL</v>
      </c>
      <c r="G2577" s="34">
        <v>61592</v>
      </c>
      <c r="H2577" s="34"/>
      <c r="I2577" s="34"/>
      <c r="J2577" s="34" t="s">
        <v>388</v>
      </c>
      <c r="K2577" s="34" t="s">
        <v>1665</v>
      </c>
      <c r="L2577" s="34">
        <v>2</v>
      </c>
      <c r="M2577" s="34"/>
      <c r="N2577" s="34"/>
      <c r="O2577" s="34" t="e">
        <f>+O2575</f>
        <v>#REF!</v>
      </c>
      <c r="P2577" s="34"/>
      <c r="W2577" s="196">
        <v>2000</v>
      </c>
      <c r="X2577" s="111">
        <f t="shared" si="340"/>
        <v>4000</v>
      </c>
      <c r="Y2577"/>
      <c r="Z2577"/>
      <c r="AA2577"/>
      <c r="AB2577"/>
      <c r="AC2577" s="66"/>
    </row>
    <row r="2578" spans="2:29" s="35" customFormat="1">
      <c r="B2578" s="38" t="s">
        <v>1454</v>
      </c>
      <c r="C2578" s="36" t="str">
        <f t="shared" si="343"/>
        <v>4.1.1.4.01</v>
      </c>
      <c r="D2578" s="36"/>
      <c r="E2578" s="34" t="s">
        <v>1124</v>
      </c>
      <c r="F2578" s="34" t="s">
        <v>1661</v>
      </c>
      <c r="G2578" s="34" t="s">
        <v>1663</v>
      </c>
      <c r="H2578" s="34"/>
      <c r="I2578" s="34"/>
      <c r="J2578" s="34" t="str">
        <f>+J2574</f>
        <v>TRANSPARENTE</v>
      </c>
      <c r="K2578" s="34" t="s">
        <v>1665</v>
      </c>
      <c r="L2578" s="34">
        <f>3-1-1</f>
        <v>1</v>
      </c>
      <c r="M2578" s="34"/>
      <c r="N2578" s="34"/>
      <c r="O2578" s="34" t="e">
        <f>+O2576</f>
        <v>#REF!</v>
      </c>
      <c r="P2578" s="34"/>
      <c r="W2578" s="196">
        <v>120</v>
      </c>
      <c r="X2578" s="111">
        <f t="shared" si="340"/>
        <v>120</v>
      </c>
      <c r="Y2578"/>
      <c r="Z2578"/>
      <c r="AA2578"/>
      <c r="AB2578"/>
      <c r="AC2578" s="66"/>
    </row>
    <row r="2579" spans="2:29" s="35" customFormat="1">
      <c r="B2579" s="38" t="s">
        <v>1455</v>
      </c>
      <c r="C2579" s="36" t="str">
        <f>+C2573</f>
        <v>4.1.1.4.01</v>
      </c>
      <c r="D2579" s="36"/>
      <c r="E2579" s="34" t="str">
        <f>+E2578</f>
        <v xml:space="preserve">BOMBILLO </v>
      </c>
      <c r="F2579" s="34"/>
      <c r="G2579" s="34"/>
      <c r="H2579" s="34"/>
      <c r="I2579" s="34"/>
      <c r="J2579" s="34" t="str">
        <f>+J2578</f>
        <v>TRANSPARENTE</v>
      </c>
      <c r="K2579" s="34" t="str">
        <f>+K2551</f>
        <v>Usado</v>
      </c>
      <c r="L2579" s="34">
        <v>2</v>
      </c>
      <c r="M2579" s="34"/>
      <c r="N2579" s="34"/>
      <c r="O2579" s="34" t="e">
        <f t="shared" ref="O2579:O2584" si="345">+O2577</f>
        <v>#REF!</v>
      </c>
      <c r="P2579" s="34"/>
      <c r="W2579" s="196">
        <v>120</v>
      </c>
      <c r="X2579" s="111">
        <f t="shared" si="340"/>
        <v>240</v>
      </c>
      <c r="Y2579"/>
      <c r="Z2579"/>
      <c r="AA2579"/>
      <c r="AB2579"/>
      <c r="AC2579" s="66"/>
    </row>
    <row r="2580" spans="2:29" s="35" customFormat="1">
      <c r="B2580" s="38" t="s">
        <v>1456</v>
      </c>
      <c r="C2580" s="36" t="str">
        <f t="shared" si="343"/>
        <v>4.1.1.4.01</v>
      </c>
      <c r="D2580" s="36"/>
      <c r="E2580" s="34" t="s">
        <v>1666</v>
      </c>
      <c r="F2580" s="34" t="s">
        <v>1667</v>
      </c>
      <c r="G2580" s="34"/>
      <c r="H2580" s="34"/>
      <c r="I2580" s="34"/>
      <c r="J2580" s="34" t="s">
        <v>1664</v>
      </c>
      <c r="K2580" s="34" t="str">
        <f>+K2575</f>
        <v>NUEVO</v>
      </c>
      <c r="L2580" s="34">
        <v>5</v>
      </c>
      <c r="M2580" s="34"/>
      <c r="N2580" s="34"/>
      <c r="O2580" s="34" t="e">
        <f t="shared" si="345"/>
        <v>#REF!</v>
      </c>
      <c r="P2580" s="34"/>
      <c r="W2580" s="196">
        <v>150</v>
      </c>
      <c r="X2580" s="111">
        <f t="shared" si="340"/>
        <v>750</v>
      </c>
      <c r="Y2580"/>
      <c r="Z2580"/>
      <c r="AA2580"/>
      <c r="AB2580"/>
      <c r="AC2580" s="66"/>
    </row>
    <row r="2581" spans="2:29" s="35" customFormat="1" ht="21.75" customHeight="1">
      <c r="B2581" s="38" t="s">
        <v>1457</v>
      </c>
      <c r="C2581" s="36" t="str">
        <f>+C2580</f>
        <v>4.1.1.4.01</v>
      </c>
      <c r="D2581" s="36"/>
      <c r="E2581" s="34" t="s">
        <v>1668</v>
      </c>
      <c r="F2581" s="34" t="s">
        <v>926</v>
      </c>
      <c r="G2581" s="34"/>
      <c r="H2581" s="34"/>
      <c r="I2581" s="34"/>
      <c r="J2581" s="34" t="str">
        <f>+J2580</f>
        <v>BLANCO</v>
      </c>
      <c r="K2581" s="34" t="str">
        <f>+K2576</f>
        <v>NUEVO</v>
      </c>
      <c r="L2581" s="34">
        <f>2-1</f>
        <v>1</v>
      </c>
      <c r="M2581" s="34"/>
      <c r="N2581" s="34"/>
      <c r="O2581" s="34" t="e">
        <f>+O2580</f>
        <v>#REF!</v>
      </c>
      <c r="P2581" s="34"/>
      <c r="W2581" s="196">
        <v>350</v>
      </c>
      <c r="X2581" s="111">
        <f t="shared" si="340"/>
        <v>350</v>
      </c>
      <c r="Y2581"/>
      <c r="Z2581"/>
      <c r="AA2581"/>
      <c r="AB2581"/>
      <c r="AC2581" s="66"/>
    </row>
    <row r="2582" spans="2:29" s="60" customFormat="1" ht="27.75" customHeight="1">
      <c r="B2582" s="38" t="s">
        <v>1458</v>
      </c>
      <c r="C2582" s="82" t="e">
        <f>+#REF!</f>
        <v>#REF!</v>
      </c>
      <c r="D2582" s="82"/>
      <c r="E2582" s="83" t="s">
        <v>1669</v>
      </c>
      <c r="F2582" s="83"/>
      <c r="G2582" s="83"/>
      <c r="H2582" s="83"/>
      <c r="I2582" s="83"/>
      <c r="J2582" s="83" t="str">
        <f>+J2578</f>
        <v>TRANSPARENTE</v>
      </c>
      <c r="K2582" s="83" t="str">
        <f>+K2576</f>
        <v>NUEVO</v>
      </c>
      <c r="L2582" s="83">
        <v>0</v>
      </c>
      <c r="M2582" s="83"/>
      <c r="N2582" s="83"/>
      <c r="O2582" s="83" t="e">
        <f>+#REF!</f>
        <v>#REF!</v>
      </c>
      <c r="P2582" s="83"/>
      <c r="W2582" s="196">
        <v>0</v>
      </c>
      <c r="X2582" s="111">
        <f t="shared" si="340"/>
        <v>0</v>
      </c>
      <c r="Y2582" s="78"/>
      <c r="Z2582" s="78"/>
      <c r="AA2582" s="78"/>
      <c r="AB2582" s="78"/>
      <c r="AC2582" s="263"/>
    </row>
    <row r="2583" spans="2:29" s="35" customFormat="1">
      <c r="B2583" s="38" t="s">
        <v>1459</v>
      </c>
      <c r="C2583" s="36" t="str">
        <f t="shared" si="343"/>
        <v>4.1.1.4.01</v>
      </c>
      <c r="D2583" s="36"/>
      <c r="E2583" s="34" t="s">
        <v>1670</v>
      </c>
      <c r="F2583" s="34"/>
      <c r="G2583" s="34"/>
      <c r="H2583" s="34"/>
      <c r="I2583" s="34"/>
      <c r="J2583" s="34" t="s">
        <v>1671</v>
      </c>
      <c r="K2583" s="34" t="str">
        <f>+K2577</f>
        <v>NUEVO</v>
      </c>
      <c r="L2583" s="34">
        <v>100</v>
      </c>
      <c r="M2583" s="34"/>
      <c r="N2583" s="34"/>
      <c r="O2583" s="34" t="e">
        <f t="shared" si="345"/>
        <v>#REF!</v>
      </c>
      <c r="P2583" s="34"/>
      <c r="W2583" s="196">
        <v>2</v>
      </c>
      <c r="X2583" s="111">
        <f t="shared" si="340"/>
        <v>200</v>
      </c>
      <c r="Y2583"/>
      <c r="Z2583"/>
      <c r="AA2583"/>
      <c r="AB2583"/>
      <c r="AC2583" s="66"/>
    </row>
    <row r="2584" spans="2:29" s="35" customFormat="1">
      <c r="B2584" s="38" t="s">
        <v>1460</v>
      </c>
      <c r="C2584" s="36" t="e">
        <f t="shared" si="343"/>
        <v>#REF!</v>
      </c>
      <c r="D2584" s="36"/>
      <c r="E2584" s="34" t="s">
        <v>1672</v>
      </c>
      <c r="F2584" s="34"/>
      <c r="G2584" s="34"/>
      <c r="H2584" s="34"/>
      <c r="I2584" s="34"/>
      <c r="J2584" s="34" t="s">
        <v>402</v>
      </c>
      <c r="K2584" s="34" t="str">
        <f>+K2578</f>
        <v>NUEVO</v>
      </c>
      <c r="L2584" s="34">
        <v>115</v>
      </c>
      <c r="M2584" s="34"/>
      <c r="N2584" s="34"/>
      <c r="O2584" s="34" t="e">
        <f t="shared" si="345"/>
        <v>#REF!</v>
      </c>
      <c r="P2584" s="34"/>
      <c r="W2584" s="196">
        <v>2</v>
      </c>
      <c r="X2584" s="111">
        <f t="shared" si="340"/>
        <v>230</v>
      </c>
      <c r="Y2584"/>
      <c r="Z2584"/>
      <c r="AA2584"/>
      <c r="AB2584"/>
      <c r="AC2584" s="66"/>
    </row>
    <row r="2585" spans="2:29" s="35" customFormat="1">
      <c r="B2585" s="38" t="s">
        <v>1461</v>
      </c>
      <c r="C2585" s="36" t="e">
        <f>+#REF!</f>
        <v>#REF!</v>
      </c>
      <c r="D2585" s="36"/>
      <c r="E2585" s="36" t="s">
        <v>1592</v>
      </c>
      <c r="F2585" s="34" t="s">
        <v>1593</v>
      </c>
      <c r="G2585" s="34">
        <v>76150427</v>
      </c>
      <c r="H2585" s="34"/>
      <c r="I2585" s="34"/>
      <c r="J2585" s="34" t="s">
        <v>598</v>
      </c>
      <c r="K2585" s="34" t="s">
        <v>1130</v>
      </c>
      <c r="L2585" s="34">
        <v>1</v>
      </c>
      <c r="O2585" s="34" t="e">
        <f>+#REF!</f>
        <v>#REF!</v>
      </c>
      <c r="P2585" s="34"/>
      <c r="W2585" s="196">
        <f>700*60</f>
        <v>42000</v>
      </c>
      <c r="X2585" s="111">
        <f t="shared" si="340"/>
        <v>42000</v>
      </c>
      <c r="Y2585"/>
      <c r="Z2585"/>
      <c r="AA2585"/>
      <c r="AB2585"/>
      <c r="AC2585" s="66"/>
    </row>
    <row r="2586" spans="2:29" s="35" customFormat="1">
      <c r="B2586" s="38" t="s">
        <v>1462</v>
      </c>
      <c r="C2586" s="36" t="e">
        <f>+#REF!</f>
        <v>#REF!</v>
      </c>
      <c r="D2586" s="36"/>
      <c r="E2586" s="36" t="s">
        <v>1592</v>
      </c>
      <c r="F2586" s="34" t="s">
        <v>1594</v>
      </c>
      <c r="G2586" s="34"/>
      <c r="H2586" s="34"/>
      <c r="I2586" s="34"/>
      <c r="J2586" s="34" t="s">
        <v>666</v>
      </c>
      <c r="K2586" s="34" t="s">
        <v>1130</v>
      </c>
      <c r="L2586" s="34">
        <v>1</v>
      </c>
      <c r="O2586" s="34" t="e">
        <f>+#REF!</f>
        <v>#REF!</v>
      </c>
      <c r="P2586" s="34"/>
      <c r="W2586" s="196">
        <v>10000</v>
      </c>
      <c r="X2586" s="111">
        <f t="shared" si="340"/>
        <v>10000</v>
      </c>
      <c r="Y2586"/>
      <c r="Z2586"/>
      <c r="AA2586"/>
      <c r="AB2586"/>
      <c r="AC2586" s="66"/>
    </row>
    <row r="2587" spans="2:29" s="35" customFormat="1">
      <c r="B2587" s="38" t="s">
        <v>1463</v>
      </c>
      <c r="C2587" s="36" t="e">
        <f>+C2585</f>
        <v>#REF!</v>
      </c>
      <c r="D2587" s="36"/>
      <c r="E2587" s="36" t="s">
        <v>1800</v>
      </c>
      <c r="F2587" s="34" t="s">
        <v>1801</v>
      </c>
      <c r="G2587" s="34" t="s">
        <v>1802</v>
      </c>
      <c r="H2587" s="34"/>
      <c r="I2587" s="34"/>
      <c r="J2587" s="34" t="str">
        <f>+J2581</f>
        <v>BLANCO</v>
      </c>
      <c r="K2587" s="34" t="str">
        <f>+K2586</f>
        <v>usado</v>
      </c>
      <c r="L2587" s="34">
        <v>2</v>
      </c>
      <c r="O2587" s="34" t="e">
        <f>+#REF!</f>
        <v>#REF!</v>
      </c>
      <c r="P2587" s="34"/>
      <c r="W2587" s="196">
        <f>20*60</f>
        <v>1200</v>
      </c>
      <c r="X2587" s="111">
        <f t="shared" si="340"/>
        <v>2400</v>
      </c>
      <c r="Y2587"/>
      <c r="Z2587"/>
      <c r="AA2587"/>
      <c r="AB2587"/>
      <c r="AC2587" s="66"/>
    </row>
    <row r="2588" spans="2:29" s="35" customFormat="1">
      <c r="B2588" s="38" t="s">
        <v>1464</v>
      </c>
      <c r="C2588" s="36" t="e">
        <f>+#REF!</f>
        <v>#REF!</v>
      </c>
      <c r="D2588" s="36"/>
      <c r="E2588" s="34" t="s">
        <v>1124</v>
      </c>
      <c r="G2588" s="34" t="s">
        <v>1128</v>
      </c>
      <c r="H2588" s="34"/>
      <c r="I2588" s="34"/>
      <c r="J2588" s="34" t="e">
        <f>+#REF!</f>
        <v>#REF!</v>
      </c>
      <c r="K2588" s="34" t="e">
        <f>+#REF!</f>
        <v>#REF!</v>
      </c>
      <c r="L2588" s="34">
        <f>7-1-1-1-1</f>
        <v>3</v>
      </c>
      <c r="M2588" s="34"/>
      <c r="N2588" s="34"/>
      <c r="O2588" s="34" t="e">
        <f>+#REF!</f>
        <v>#REF!</v>
      </c>
      <c r="P2588" s="34"/>
      <c r="W2588" s="196">
        <v>120</v>
      </c>
      <c r="X2588" s="111">
        <f t="shared" si="340"/>
        <v>360</v>
      </c>
      <c r="Y2588"/>
      <c r="Z2588"/>
      <c r="AA2588"/>
      <c r="AB2588"/>
      <c r="AC2588" s="66"/>
    </row>
    <row r="2589" spans="2:29" s="35" customFormat="1">
      <c r="B2589" s="38" t="s">
        <v>1465</v>
      </c>
      <c r="C2589" s="36" t="e">
        <f>+#REF!</f>
        <v>#REF!</v>
      </c>
      <c r="D2589" s="36"/>
      <c r="E2589" s="34" t="s">
        <v>1814</v>
      </c>
      <c r="G2589" s="34" t="s">
        <v>1815</v>
      </c>
      <c r="H2589" s="34"/>
      <c r="I2589" s="34"/>
      <c r="J2589" s="34" t="s">
        <v>1816</v>
      </c>
      <c r="K2589" s="34" t="str">
        <f>+K2579</f>
        <v>Usado</v>
      </c>
      <c r="L2589" s="34">
        <v>1</v>
      </c>
      <c r="M2589" s="34"/>
      <c r="N2589" s="34"/>
      <c r="O2589" s="34" t="e">
        <f>+O2584</f>
        <v>#REF!</v>
      </c>
      <c r="P2589" s="34"/>
      <c r="W2589" s="196">
        <f>100*60</f>
        <v>6000</v>
      </c>
      <c r="X2589" s="111">
        <f t="shared" si="340"/>
        <v>6000</v>
      </c>
      <c r="Y2589"/>
      <c r="Z2589"/>
      <c r="AA2589"/>
      <c r="AB2589"/>
      <c r="AC2589" s="66"/>
    </row>
    <row r="2590" spans="2:29" s="93" customFormat="1">
      <c r="B2590" s="164" t="s">
        <v>1466</v>
      </c>
      <c r="C2590" s="165" t="e">
        <f>+#REF!</f>
        <v>#REF!</v>
      </c>
      <c r="D2590" s="165"/>
      <c r="E2590" s="92" t="s">
        <v>1834</v>
      </c>
      <c r="G2590" s="92"/>
      <c r="H2590" s="92"/>
      <c r="I2590" s="92"/>
      <c r="J2590" s="92" t="s">
        <v>1835</v>
      </c>
      <c r="K2590" s="92" t="str">
        <f>+K2587</f>
        <v>usado</v>
      </c>
      <c r="L2590" s="92">
        <v>18</v>
      </c>
      <c r="M2590" s="92"/>
      <c r="N2590" s="92"/>
      <c r="O2590" s="92" t="e">
        <f>+O2585</f>
        <v>#REF!</v>
      </c>
      <c r="P2590" s="92"/>
      <c r="W2590" s="219"/>
      <c r="X2590" s="231">
        <f t="shared" si="340"/>
        <v>0</v>
      </c>
      <c r="Y2590" s="94"/>
      <c r="Z2590" s="94"/>
      <c r="AA2590" s="94"/>
      <c r="AB2590" s="94"/>
      <c r="AC2590" s="95"/>
    </row>
    <row r="2591" spans="2:29" s="93" customFormat="1">
      <c r="B2591" s="164" t="s">
        <v>1482</v>
      </c>
      <c r="C2591" s="165" t="e">
        <f>+C2589</f>
        <v>#REF!</v>
      </c>
      <c r="D2591" s="165"/>
      <c r="E2591" s="92" t="s">
        <v>1836</v>
      </c>
      <c r="G2591" s="92"/>
      <c r="H2591" s="92"/>
      <c r="I2591" s="92"/>
      <c r="J2591" s="92" t="s">
        <v>1837</v>
      </c>
      <c r="K2591" s="92" t="str">
        <f>+K2589</f>
        <v>Usado</v>
      </c>
      <c r="L2591" s="92">
        <v>12</v>
      </c>
      <c r="M2591" s="92"/>
      <c r="N2591" s="92"/>
      <c r="O2591" s="92" t="e">
        <f t="shared" ref="O2591:O2595" si="346">+O2590</f>
        <v>#REF!</v>
      </c>
      <c r="P2591" s="92"/>
      <c r="W2591" s="219"/>
      <c r="X2591" s="231">
        <f t="shared" si="340"/>
        <v>0</v>
      </c>
      <c r="Y2591" s="94"/>
      <c r="Z2591" s="94"/>
      <c r="AA2591" s="94"/>
      <c r="AB2591" s="94"/>
      <c r="AC2591" s="95"/>
    </row>
    <row r="2592" spans="2:29" s="35" customFormat="1">
      <c r="B2592" s="38" t="s">
        <v>1483</v>
      </c>
      <c r="C2592" s="36" t="e">
        <f>+C2590</f>
        <v>#REF!</v>
      </c>
      <c r="D2592" s="36"/>
      <c r="E2592" s="70" t="s">
        <v>2084</v>
      </c>
      <c r="F2592" s="69"/>
      <c r="G2592" s="70"/>
      <c r="H2592" s="70"/>
      <c r="I2592" s="70"/>
      <c r="J2592" s="70"/>
      <c r="K2592" s="70" t="str">
        <f>+K2589</f>
        <v>Usado</v>
      </c>
      <c r="L2592" s="70">
        <v>0</v>
      </c>
      <c r="M2592" s="70"/>
      <c r="N2592" s="70"/>
      <c r="O2592" s="70" t="e">
        <f t="shared" si="346"/>
        <v>#REF!</v>
      </c>
      <c r="P2592" s="34"/>
      <c r="W2592" s="196">
        <v>500</v>
      </c>
      <c r="X2592" s="111">
        <f t="shared" si="340"/>
        <v>0</v>
      </c>
      <c r="Y2592"/>
      <c r="Z2592"/>
      <c r="AA2592"/>
      <c r="AB2592"/>
      <c r="AC2592" s="66"/>
    </row>
    <row r="2593" spans="1:29" s="93" customFormat="1">
      <c r="B2593" s="164" t="s">
        <v>1484</v>
      </c>
      <c r="C2593" s="165" t="e">
        <f>+#REF!</f>
        <v>#REF!</v>
      </c>
      <c r="D2593" s="165"/>
      <c r="E2593" s="102" t="s">
        <v>2004</v>
      </c>
      <c r="G2593" s="92"/>
      <c r="H2593" s="92"/>
      <c r="I2593" s="92"/>
      <c r="J2593" s="92" t="s">
        <v>937</v>
      </c>
      <c r="K2593" s="92"/>
      <c r="L2593" s="92">
        <v>1</v>
      </c>
      <c r="M2593" s="92"/>
      <c r="N2593" s="92"/>
      <c r="O2593" s="92" t="e">
        <f t="shared" si="346"/>
        <v>#REF!</v>
      </c>
      <c r="P2593" s="92"/>
      <c r="W2593" s="219"/>
      <c r="X2593" s="231">
        <f t="shared" si="340"/>
        <v>0</v>
      </c>
      <c r="Y2593" s="94"/>
      <c r="Z2593" s="94"/>
      <c r="AA2593" s="94"/>
      <c r="AB2593" s="94"/>
      <c r="AC2593" s="95"/>
    </row>
    <row r="2594" spans="1:29" s="35" customFormat="1">
      <c r="B2594" s="38" t="s">
        <v>1485</v>
      </c>
      <c r="C2594" s="36" t="e">
        <f>+#REF!</f>
        <v>#REF!</v>
      </c>
      <c r="D2594" s="36"/>
      <c r="E2594" s="75" t="s">
        <v>2085</v>
      </c>
      <c r="F2594" s="69" t="s">
        <v>2086</v>
      </c>
      <c r="G2594" s="70"/>
      <c r="H2594" s="70"/>
      <c r="I2594" s="70"/>
      <c r="J2594" s="70" t="s">
        <v>1949</v>
      </c>
      <c r="K2594" s="70" t="str">
        <f>+K2574</f>
        <v>NUEVO</v>
      </c>
      <c r="L2594" s="70">
        <v>1</v>
      </c>
      <c r="M2594" s="70"/>
      <c r="N2594" s="70"/>
      <c r="O2594" s="70" t="e">
        <f t="shared" si="346"/>
        <v>#REF!</v>
      </c>
      <c r="P2594" s="34"/>
      <c r="W2594" s="196">
        <f>25*60</f>
        <v>1500</v>
      </c>
      <c r="X2594" s="111">
        <f t="shared" ref="X2594:X2638" si="347">+L2594*W2594</f>
        <v>1500</v>
      </c>
      <c r="Y2594"/>
      <c r="Z2594"/>
      <c r="AA2594"/>
      <c r="AB2594"/>
      <c r="AC2594" s="66"/>
    </row>
    <row r="2595" spans="1:29" s="35" customFormat="1">
      <c r="B2595" s="38" t="s">
        <v>1486</v>
      </c>
      <c r="C2595" s="36" t="e">
        <f>+C2593</f>
        <v>#REF!</v>
      </c>
      <c r="D2595" s="36"/>
      <c r="E2595" s="75" t="s">
        <v>2087</v>
      </c>
      <c r="F2595" s="69" t="s">
        <v>2088</v>
      </c>
      <c r="G2595" s="70"/>
      <c r="H2595" s="70"/>
      <c r="I2595" s="70"/>
      <c r="J2595" s="70" t="s">
        <v>598</v>
      </c>
      <c r="K2595" s="70" t="str">
        <f>+K2575</f>
        <v>NUEVO</v>
      </c>
      <c r="L2595" s="70">
        <f>1-1</f>
        <v>0</v>
      </c>
      <c r="M2595" s="70"/>
      <c r="N2595" s="70"/>
      <c r="O2595" s="70" t="e">
        <f t="shared" si="346"/>
        <v>#REF!</v>
      </c>
      <c r="P2595" s="34"/>
      <c r="W2595" s="196">
        <v>40</v>
      </c>
      <c r="X2595" s="111">
        <f t="shared" si="347"/>
        <v>0</v>
      </c>
      <c r="Y2595"/>
      <c r="Z2595"/>
      <c r="AA2595"/>
      <c r="AB2595"/>
      <c r="AC2595" s="66"/>
    </row>
    <row r="2596" spans="1:29" s="35" customFormat="1">
      <c r="B2596" s="38" t="s">
        <v>1487</v>
      </c>
      <c r="C2596" s="36" t="e">
        <f>+C2594</f>
        <v>#REF!</v>
      </c>
      <c r="D2596" s="36"/>
      <c r="E2596" s="75" t="str">
        <f>+E2594</f>
        <v>LLAVIN</v>
      </c>
      <c r="F2596" s="69" t="s">
        <v>2089</v>
      </c>
      <c r="G2596" s="70"/>
      <c r="H2596" s="70"/>
      <c r="I2596" s="70"/>
      <c r="J2596" s="70" t="str">
        <f>+J2595</f>
        <v>Plata</v>
      </c>
      <c r="K2596" s="70" t="str">
        <f>+K2576</f>
        <v>NUEVO</v>
      </c>
      <c r="L2596" s="70">
        <v>0</v>
      </c>
      <c r="M2596" s="70"/>
      <c r="N2596" s="70"/>
      <c r="O2596" s="70" t="str">
        <f>+[1]Mayo!$J$13</f>
        <v>Sub-Direccion</v>
      </c>
      <c r="P2596" s="34"/>
      <c r="W2596" s="196">
        <v>745</v>
      </c>
      <c r="X2596" s="111">
        <f>+W2596</f>
        <v>745</v>
      </c>
      <c r="Y2596"/>
      <c r="Z2596"/>
      <c r="AA2596"/>
      <c r="AB2596"/>
      <c r="AC2596" s="66"/>
    </row>
    <row r="2597" spans="1:29" s="35" customFormat="1">
      <c r="B2597" s="38" t="s">
        <v>1488</v>
      </c>
      <c r="C2597" s="36" t="e">
        <f>+C2595</f>
        <v>#REF!</v>
      </c>
      <c r="D2597" s="36"/>
      <c r="E2597" s="75" t="s">
        <v>2439</v>
      </c>
      <c r="F2597" s="69" t="s">
        <v>2436</v>
      </c>
      <c r="G2597" s="70" t="s">
        <v>2437</v>
      </c>
      <c r="H2597" s="70" t="s">
        <v>2438</v>
      </c>
      <c r="I2597" s="70"/>
      <c r="J2597" s="70" t="s">
        <v>937</v>
      </c>
      <c r="K2597" s="70" t="str">
        <f>+K2577</f>
        <v>NUEVO</v>
      </c>
      <c r="L2597" s="70">
        <v>1</v>
      </c>
      <c r="M2597" s="70"/>
      <c r="N2597" s="70"/>
      <c r="O2597" s="70" t="str">
        <f>+[1]Mayo!$J$13</f>
        <v>Sub-Direccion</v>
      </c>
      <c r="P2597" s="34"/>
      <c r="W2597" s="196">
        <v>4000</v>
      </c>
      <c r="X2597" s="111">
        <f>+W2597</f>
        <v>4000</v>
      </c>
      <c r="Y2597"/>
      <c r="Z2597"/>
      <c r="AA2597"/>
      <c r="AB2597"/>
      <c r="AC2597" s="66"/>
    </row>
    <row r="2598" spans="1:29" s="35" customFormat="1">
      <c r="B2598" s="38" t="s">
        <v>1488</v>
      </c>
      <c r="C2598" s="36" t="e">
        <f>+C2595</f>
        <v>#REF!</v>
      </c>
      <c r="D2598" s="36"/>
      <c r="E2598" s="75" t="s">
        <v>1814</v>
      </c>
      <c r="F2598" s="69" t="s">
        <v>2300</v>
      </c>
      <c r="G2598" s="70" t="s">
        <v>877</v>
      </c>
      <c r="H2598" s="70" t="s">
        <v>2301</v>
      </c>
      <c r="I2598" s="70"/>
      <c r="J2598" s="70" t="str">
        <f>+J2589</f>
        <v>NEGRO</v>
      </c>
      <c r="K2598" s="70" t="str">
        <f>+K2597</f>
        <v>NUEVO</v>
      </c>
      <c r="L2598" s="70">
        <v>1</v>
      </c>
      <c r="M2598" s="70"/>
      <c r="N2598" s="70"/>
      <c r="O2598" s="70" t="e">
        <f>+O2586</f>
        <v>#REF!</v>
      </c>
      <c r="P2598" s="34"/>
      <c r="W2598" s="196">
        <f>500*60</f>
        <v>30000</v>
      </c>
      <c r="X2598" s="111">
        <f t="shared" si="347"/>
        <v>30000</v>
      </c>
      <c r="Y2598"/>
      <c r="Z2598"/>
      <c r="AA2598"/>
      <c r="AB2598"/>
      <c r="AC2598" s="66"/>
    </row>
    <row r="2599" spans="1:29" s="148" customFormat="1" ht="23.25" customHeight="1">
      <c r="A2599" s="74"/>
      <c r="B2599" s="375" t="s">
        <v>1753</v>
      </c>
      <c r="C2599" s="375"/>
      <c r="D2599" s="375"/>
      <c r="E2599" s="375"/>
      <c r="F2599" s="375"/>
      <c r="G2599" s="375"/>
      <c r="H2599" s="375"/>
      <c r="I2599" s="375"/>
      <c r="J2599" s="375"/>
      <c r="K2599" s="375"/>
      <c r="L2599" s="375"/>
      <c r="M2599" s="375"/>
      <c r="N2599" s="375"/>
      <c r="O2599" s="375"/>
      <c r="P2599" s="375"/>
      <c r="W2599" s="142"/>
      <c r="X2599" s="223">
        <f t="shared" si="347"/>
        <v>0</v>
      </c>
      <c r="Y2599" s="149"/>
      <c r="Z2599" s="149"/>
      <c r="AA2599" s="149"/>
      <c r="AB2599" s="149"/>
      <c r="AC2599" s="260"/>
    </row>
    <row r="2600" spans="1:29" s="35" customFormat="1">
      <c r="B2600" s="38" t="s">
        <v>1508</v>
      </c>
      <c r="C2600" s="36" t="str">
        <f>+C47</f>
        <v>4.1.1.4.01</v>
      </c>
      <c r="D2600" s="36"/>
      <c r="E2600" s="34" t="str">
        <f>+E28</f>
        <v>Archivo de gabetas</v>
      </c>
      <c r="F2600" s="34" t="str">
        <f>+F28</f>
        <v>IBK SP</v>
      </c>
      <c r="G2600" s="34"/>
      <c r="H2600" s="34"/>
      <c r="I2600" s="34"/>
      <c r="J2600" s="34" t="str">
        <f>+J28</f>
        <v>Crema</v>
      </c>
      <c r="K2600" s="34" t="str">
        <f>+K28</f>
        <v>NUEVO</v>
      </c>
      <c r="L2600" s="34">
        <f>+L28</f>
        <v>1</v>
      </c>
      <c r="M2600" s="34"/>
      <c r="N2600" s="34"/>
      <c r="O2600" s="34" t="str">
        <f>+B2599</f>
        <v>MANTENIMIENTO</v>
      </c>
      <c r="P2600" s="34"/>
      <c r="W2600" s="196">
        <v>13000</v>
      </c>
      <c r="X2600" s="111">
        <f t="shared" si="347"/>
        <v>13000</v>
      </c>
      <c r="Y2600"/>
      <c r="Z2600"/>
      <c r="AA2600"/>
      <c r="AB2600"/>
      <c r="AC2600" s="66"/>
    </row>
    <row r="2601" spans="1:29" s="35" customFormat="1">
      <c r="B2601" s="38" t="s">
        <v>1509</v>
      </c>
      <c r="C2601" s="36" t="str">
        <f>+C44</f>
        <v>4.1.1.4.01</v>
      </c>
      <c r="D2601" s="36"/>
      <c r="E2601" s="34" t="str">
        <f>+E43</f>
        <v xml:space="preserve">Tramo </v>
      </c>
      <c r="F2601" s="34" t="str">
        <f>+F43</f>
        <v>METRO MAX</v>
      </c>
      <c r="G2601" s="34"/>
      <c r="H2601" s="34"/>
      <c r="I2601" s="34"/>
      <c r="J2601" s="34" t="s">
        <v>666</v>
      </c>
      <c r="K2601" s="34" t="str">
        <f>+K2600</f>
        <v>NUEVO</v>
      </c>
      <c r="L2601" s="34">
        <v>1</v>
      </c>
      <c r="M2601" s="34"/>
      <c r="N2601" s="34"/>
      <c r="O2601" s="34" t="str">
        <f>+B2599</f>
        <v>MANTENIMIENTO</v>
      </c>
      <c r="P2601" s="34"/>
      <c r="W2601" s="196">
        <v>10000</v>
      </c>
      <c r="X2601" s="111">
        <f t="shared" si="347"/>
        <v>10000</v>
      </c>
      <c r="Y2601"/>
      <c r="Z2601"/>
      <c r="AA2601"/>
      <c r="AB2601"/>
      <c r="AC2601" s="66"/>
    </row>
    <row r="2602" spans="1:29" s="35" customFormat="1">
      <c r="B2602" s="38" t="s">
        <v>1510</v>
      </c>
      <c r="C2602" s="36" t="str">
        <f>+C2310</f>
        <v>4.1.1.4.01</v>
      </c>
      <c r="D2602" s="36"/>
      <c r="E2602" s="34" t="s">
        <v>403</v>
      </c>
      <c r="F2602" s="34" t="s">
        <v>1754</v>
      </c>
      <c r="G2602" s="34"/>
      <c r="H2602" s="34"/>
      <c r="I2602" s="34"/>
      <c r="J2602" s="34" t="s">
        <v>402</v>
      </c>
      <c r="K2602" s="34" t="str">
        <f>+K2601</f>
        <v>NUEVO</v>
      </c>
      <c r="L2602" s="34">
        <v>1</v>
      </c>
      <c r="M2602" s="34"/>
      <c r="N2602" s="34"/>
      <c r="O2602" s="34" t="str">
        <f>+B2599</f>
        <v>MANTENIMIENTO</v>
      </c>
      <c r="P2602" s="34"/>
      <c r="W2602" s="196">
        <v>1000</v>
      </c>
      <c r="X2602" s="111">
        <f t="shared" si="347"/>
        <v>1000</v>
      </c>
      <c r="Y2602"/>
      <c r="Z2602"/>
      <c r="AA2602"/>
      <c r="AB2602"/>
      <c r="AC2602" s="66"/>
    </row>
    <row r="2603" spans="1:29" s="35" customFormat="1">
      <c r="B2603" s="38" t="s">
        <v>1511</v>
      </c>
      <c r="C2603" s="36" t="str">
        <f t="shared" ref="C2603:C2608" si="348">+C2601</f>
        <v>4.1.1.4.01</v>
      </c>
      <c r="D2603" s="36"/>
      <c r="E2603" s="34" t="s">
        <v>1755</v>
      </c>
      <c r="F2603" s="34"/>
      <c r="G2603" s="34"/>
      <c r="H2603" s="34"/>
      <c r="I2603" s="34"/>
      <c r="J2603" s="34" t="s">
        <v>1664</v>
      </c>
      <c r="K2603" s="34" t="str">
        <f>+K2602</f>
        <v>NUEVO</v>
      </c>
      <c r="L2603" s="34">
        <f>+L2601</f>
        <v>1</v>
      </c>
      <c r="M2603" s="34"/>
      <c r="N2603" s="34"/>
      <c r="O2603" s="34" t="str">
        <f>+O2601</f>
        <v>MANTENIMIENTO</v>
      </c>
      <c r="P2603" s="34"/>
      <c r="W2603" s="196">
        <v>12000</v>
      </c>
      <c r="X2603" s="111">
        <f t="shared" si="347"/>
        <v>12000</v>
      </c>
      <c r="Y2603"/>
      <c r="Z2603"/>
      <c r="AA2603"/>
      <c r="AB2603"/>
      <c r="AC2603" s="66"/>
    </row>
    <row r="2604" spans="1:29" s="35" customFormat="1">
      <c r="B2604" s="38" t="s">
        <v>1512</v>
      </c>
      <c r="C2604" s="36" t="str">
        <f>+C2603</f>
        <v>4.1.1.4.01</v>
      </c>
      <c r="D2604" s="36"/>
      <c r="E2604" s="34" t="str">
        <f>+E29</f>
        <v>Computadora completa</v>
      </c>
      <c r="F2604" s="34" t="str">
        <f>+F29</f>
        <v>DELL</v>
      </c>
      <c r="G2604" s="34"/>
      <c r="H2604" s="34"/>
      <c r="I2604" s="34"/>
      <c r="J2604" s="34" t="str">
        <f>+J34</f>
        <v>Negro</v>
      </c>
      <c r="K2604" s="34" t="str">
        <f>+K36</f>
        <v>NUEVO</v>
      </c>
      <c r="L2604" s="34">
        <v>1</v>
      </c>
      <c r="M2604" s="34"/>
      <c r="N2604" s="34"/>
      <c r="O2604" s="34" t="str">
        <f>+O2601</f>
        <v>MANTENIMIENTO</v>
      </c>
      <c r="P2604" s="34"/>
      <c r="W2604" s="196">
        <v>15000</v>
      </c>
      <c r="X2604" s="111">
        <f t="shared" si="347"/>
        <v>15000</v>
      </c>
      <c r="Y2604"/>
      <c r="Z2604"/>
      <c r="AA2604"/>
      <c r="AB2604"/>
      <c r="AC2604" s="66"/>
    </row>
    <row r="2605" spans="1:29" s="35" customFormat="1">
      <c r="B2605" s="38" t="s">
        <v>1513</v>
      </c>
      <c r="C2605" s="36" t="str">
        <f t="shared" si="348"/>
        <v>4.1.1.4.01</v>
      </c>
      <c r="D2605" s="36"/>
      <c r="E2605" s="34" t="str">
        <f>+E35</f>
        <v>Impresora</v>
      </c>
      <c r="F2605" s="34" t="str">
        <f>+F35</f>
        <v>HP</v>
      </c>
      <c r="G2605" s="34" t="str">
        <f>+G35</f>
        <v>HP LASER 107w</v>
      </c>
      <c r="H2605" s="34"/>
      <c r="I2605" s="34"/>
      <c r="J2605" s="34" t="str">
        <f>+J2603</f>
        <v>BLANCO</v>
      </c>
      <c r="K2605" s="34" t="str">
        <f>+K42</f>
        <v>NUEVO</v>
      </c>
      <c r="L2605" s="34">
        <v>1</v>
      </c>
      <c r="M2605" s="34"/>
      <c r="N2605" s="34"/>
      <c r="O2605" s="34" t="str">
        <f>+O2602</f>
        <v>MANTENIMIENTO</v>
      </c>
      <c r="P2605" s="34"/>
      <c r="W2605" s="196">
        <v>5000</v>
      </c>
      <c r="X2605" s="111">
        <f t="shared" si="347"/>
        <v>5000</v>
      </c>
      <c r="Y2605"/>
      <c r="Z2605"/>
      <c r="AA2605"/>
      <c r="AB2605"/>
      <c r="AC2605" s="66"/>
    </row>
    <row r="2606" spans="1:29" s="35" customFormat="1">
      <c r="B2606" s="38" t="s">
        <v>1514</v>
      </c>
      <c r="C2606" s="36" t="str">
        <f t="shared" si="348"/>
        <v>4.1.1.4.01</v>
      </c>
      <c r="D2606" s="36"/>
      <c r="E2606" s="34" t="s">
        <v>1756</v>
      </c>
      <c r="F2606" s="34"/>
      <c r="G2606" s="34"/>
      <c r="H2606" s="34"/>
      <c r="I2606" s="34"/>
      <c r="J2606" s="34" t="s">
        <v>562</v>
      </c>
      <c r="K2606" s="34" t="str">
        <f>+K2602</f>
        <v>NUEVO</v>
      </c>
      <c r="L2606" s="34">
        <v>1</v>
      </c>
      <c r="M2606" s="34"/>
      <c r="N2606" s="34"/>
      <c r="O2606" s="34" t="str">
        <f>+O2602</f>
        <v>MANTENIMIENTO</v>
      </c>
      <c r="P2606" s="34"/>
      <c r="W2606" s="196">
        <v>2350</v>
      </c>
      <c r="X2606" s="111">
        <f t="shared" si="347"/>
        <v>2350</v>
      </c>
      <c r="Y2606"/>
      <c r="Z2606"/>
      <c r="AA2606"/>
      <c r="AB2606"/>
      <c r="AC2606" s="66"/>
    </row>
    <row r="2607" spans="1:29" s="35" customFormat="1">
      <c r="B2607" s="38" t="s">
        <v>1515</v>
      </c>
      <c r="C2607" s="36" t="str">
        <f>+C2315</f>
        <v>4.1.1.4.01</v>
      </c>
      <c r="D2607" s="36"/>
      <c r="E2607" s="34" t="s">
        <v>1268</v>
      </c>
      <c r="F2607" s="34"/>
      <c r="G2607" s="34"/>
      <c r="H2607" s="34"/>
      <c r="I2607" s="34"/>
      <c r="J2607" s="34" t="str">
        <f>+J2604</f>
        <v>Negro</v>
      </c>
      <c r="K2607" s="34" t="str">
        <f>+K2603</f>
        <v>NUEVO</v>
      </c>
      <c r="L2607" s="34">
        <v>1</v>
      </c>
      <c r="M2607" s="34"/>
      <c r="N2607" s="34"/>
      <c r="O2607" s="34" t="str">
        <f>+B2599</f>
        <v>MANTENIMIENTO</v>
      </c>
      <c r="P2607" s="34"/>
      <c r="W2607" s="196">
        <v>1750</v>
      </c>
      <c r="X2607" s="111">
        <f t="shared" si="347"/>
        <v>1750</v>
      </c>
      <c r="Y2607"/>
      <c r="Z2607"/>
      <c r="AA2607"/>
      <c r="AB2607"/>
      <c r="AC2607" s="66"/>
    </row>
    <row r="2608" spans="1:29" s="35" customFormat="1">
      <c r="B2608" s="38" t="s">
        <v>2097</v>
      </c>
      <c r="C2608" s="36" t="str">
        <f t="shared" si="348"/>
        <v>4.1.1.4.01</v>
      </c>
      <c r="D2608" s="36"/>
      <c r="E2608" s="34" t="s">
        <v>1757</v>
      </c>
      <c r="F2608" s="34"/>
      <c r="G2608" s="34"/>
      <c r="H2608" s="34"/>
      <c r="I2608" s="34"/>
      <c r="J2608" s="34" t="str">
        <f>+J47</f>
        <v>Negro</v>
      </c>
      <c r="K2608" s="34" t="str">
        <f>+K45</f>
        <v>NUEVO</v>
      </c>
      <c r="L2608" s="34">
        <v>1</v>
      </c>
      <c r="M2608" s="34"/>
      <c r="N2608" s="34"/>
      <c r="O2608" s="34" t="str">
        <f>+O2604</f>
        <v>MANTENIMIENTO</v>
      </c>
      <c r="P2608" s="34"/>
      <c r="W2608" s="196">
        <v>2000</v>
      </c>
      <c r="X2608" s="111">
        <f t="shared" si="347"/>
        <v>2000</v>
      </c>
      <c r="Y2608"/>
      <c r="Z2608"/>
      <c r="AA2608"/>
      <c r="AB2608"/>
      <c r="AC2608" s="66"/>
    </row>
    <row r="2609" spans="1:29" s="35" customFormat="1">
      <c r="B2609" s="38" t="s">
        <v>2098</v>
      </c>
      <c r="C2609" s="36" t="str">
        <f>+C2608</f>
        <v>4.1.1.4.01</v>
      </c>
      <c r="D2609" s="36"/>
      <c r="E2609" s="34" t="s">
        <v>1243</v>
      </c>
      <c r="F2609" s="34"/>
      <c r="G2609" s="34"/>
      <c r="H2609" s="34"/>
      <c r="I2609" s="34"/>
      <c r="J2609" s="34" t="str">
        <f>+J2600</f>
        <v>Crema</v>
      </c>
      <c r="K2609" s="34"/>
      <c r="L2609" s="34">
        <v>1</v>
      </c>
      <c r="M2609" s="34"/>
      <c r="N2609" s="34"/>
      <c r="O2609" s="34" t="str">
        <f>+O2604</f>
        <v>MANTENIMIENTO</v>
      </c>
      <c r="P2609" s="34"/>
      <c r="W2609" s="196">
        <v>3500</v>
      </c>
      <c r="X2609" s="111">
        <f t="shared" si="347"/>
        <v>3500</v>
      </c>
      <c r="Y2609"/>
      <c r="Z2609"/>
      <c r="AA2609"/>
      <c r="AB2609"/>
      <c r="AC2609" s="66"/>
    </row>
    <row r="2610" spans="1:29" s="148" customFormat="1">
      <c r="A2610" s="74"/>
      <c r="B2610" s="375" t="s">
        <v>1267</v>
      </c>
      <c r="C2610" s="375"/>
      <c r="D2610" s="375"/>
      <c r="E2610" s="375"/>
      <c r="F2610" s="375"/>
      <c r="G2610" s="375"/>
      <c r="H2610" s="375"/>
      <c r="I2610" s="375"/>
      <c r="J2610" s="375"/>
      <c r="K2610" s="375"/>
      <c r="L2610" s="375"/>
      <c r="M2610" s="375"/>
      <c r="N2610" s="375"/>
      <c r="O2610" s="375"/>
      <c r="P2610" s="375"/>
      <c r="W2610" s="142"/>
      <c r="X2610" s="223">
        <f t="shared" si="347"/>
        <v>0</v>
      </c>
      <c r="Y2610" s="149"/>
      <c r="Z2610" s="149"/>
      <c r="AA2610" s="149"/>
      <c r="AB2610" s="149"/>
      <c r="AC2610" s="260"/>
    </row>
    <row r="2611" spans="1:29" s="35" customFormat="1">
      <c r="B2611" s="38" t="s">
        <v>2099</v>
      </c>
      <c r="C2611" s="36" t="str">
        <f>+C2605</f>
        <v>4.1.1.4.01</v>
      </c>
      <c r="D2611" s="36"/>
      <c r="E2611" s="34" t="s">
        <v>1773</v>
      </c>
      <c r="F2611" s="34"/>
      <c r="G2611" s="34"/>
      <c r="H2611" s="34"/>
      <c r="I2611" s="34"/>
      <c r="J2611" s="34" t="s">
        <v>1253</v>
      </c>
      <c r="K2611" s="34" t="str">
        <f>+K2603</f>
        <v>NUEVO</v>
      </c>
      <c r="L2611" s="34">
        <v>1</v>
      </c>
      <c r="M2611" s="34"/>
      <c r="N2611" s="34"/>
      <c r="O2611" s="34" t="str">
        <f>+B2610</f>
        <v>ESTACION DE ENFERMERIA</v>
      </c>
      <c r="P2611" s="34"/>
      <c r="W2611" s="196">
        <v>800</v>
      </c>
      <c r="X2611" s="111">
        <f t="shared" si="347"/>
        <v>800</v>
      </c>
      <c r="Y2611"/>
      <c r="Z2611"/>
      <c r="AA2611"/>
      <c r="AB2611"/>
      <c r="AC2611" s="66"/>
    </row>
    <row r="2612" spans="1:29" s="35" customFormat="1">
      <c r="B2612" s="38" t="s">
        <v>2100</v>
      </c>
      <c r="C2612" s="36" t="str">
        <f>+C2320</f>
        <v>4.1.1.4.01</v>
      </c>
      <c r="D2612" s="36"/>
      <c r="E2612" s="34" t="s">
        <v>1148</v>
      </c>
      <c r="F2612" s="34"/>
      <c r="G2612" s="34"/>
      <c r="H2612" s="34"/>
      <c r="I2612" s="34"/>
      <c r="J2612" s="34" t="str">
        <f>+J2605</f>
        <v>BLANCO</v>
      </c>
      <c r="K2612" s="34" t="str">
        <f>+K2611</f>
        <v>NUEVO</v>
      </c>
      <c r="L2612" s="34">
        <f>+L2605</f>
        <v>1</v>
      </c>
      <c r="M2612" s="34"/>
      <c r="N2612" s="34"/>
      <c r="O2612" s="34" t="str">
        <f>+B2610</f>
        <v>ESTACION DE ENFERMERIA</v>
      </c>
      <c r="P2612" s="34"/>
      <c r="W2612" s="196">
        <v>60000</v>
      </c>
      <c r="X2612" s="111">
        <f t="shared" si="347"/>
        <v>60000</v>
      </c>
      <c r="Y2612"/>
      <c r="Z2612"/>
      <c r="AA2612"/>
      <c r="AB2612"/>
      <c r="AC2612" s="66"/>
    </row>
    <row r="2613" spans="1:29" s="35" customFormat="1">
      <c r="B2613" s="38" t="s">
        <v>2101</v>
      </c>
      <c r="C2613" s="36" t="str">
        <f>+C2611</f>
        <v>4.1.1.4.01</v>
      </c>
      <c r="D2613" s="36"/>
      <c r="E2613" s="34" t="s">
        <v>1244</v>
      </c>
      <c r="F2613" s="34"/>
      <c r="G2613" s="34"/>
      <c r="H2613" s="34"/>
      <c r="I2613" s="34"/>
      <c r="J2613" s="34" t="str">
        <f>+J2602</f>
        <v>Negro</v>
      </c>
      <c r="K2613" s="34" t="str">
        <f>+K2602</f>
        <v>NUEVO</v>
      </c>
      <c r="L2613" s="34">
        <v>2</v>
      </c>
      <c r="M2613" s="34"/>
      <c r="N2613" s="34"/>
      <c r="O2613" s="34" t="str">
        <f>+B2610</f>
        <v>ESTACION DE ENFERMERIA</v>
      </c>
      <c r="P2613" s="34"/>
      <c r="W2613" s="196">
        <v>1500</v>
      </c>
      <c r="X2613" s="111">
        <f t="shared" si="347"/>
        <v>3000</v>
      </c>
      <c r="Y2613"/>
      <c r="Z2613"/>
      <c r="AA2613"/>
      <c r="AB2613"/>
      <c r="AC2613" s="66"/>
    </row>
    <row r="2614" spans="1:29" s="74" customFormat="1">
      <c r="B2614" s="38" t="s">
        <v>2102</v>
      </c>
      <c r="C2614" s="36" t="str">
        <f>+C2613</f>
        <v>4.1.1.4.01</v>
      </c>
      <c r="D2614" s="36"/>
      <c r="E2614" s="34" t="s">
        <v>1704</v>
      </c>
      <c r="F2614" s="34" t="str">
        <f>+F2604</f>
        <v>DELL</v>
      </c>
      <c r="G2614" s="129"/>
      <c r="H2614" s="129"/>
      <c r="I2614" s="129"/>
      <c r="J2614" s="34" t="str">
        <f>+J2613</f>
        <v>Negro</v>
      </c>
      <c r="K2614" s="34" t="str">
        <f>+K2603</f>
        <v>NUEVO</v>
      </c>
      <c r="L2614" s="34">
        <f>+L2612</f>
        <v>1</v>
      </c>
      <c r="M2614" s="129"/>
      <c r="N2614" s="129"/>
      <c r="O2614" s="34" t="str">
        <f>+B2610</f>
        <v>ESTACION DE ENFERMERIA</v>
      </c>
      <c r="P2614" s="129"/>
      <c r="W2614" s="196">
        <v>15000</v>
      </c>
      <c r="X2614" s="111">
        <f t="shared" si="347"/>
        <v>15000</v>
      </c>
      <c r="Y2614" s="41"/>
      <c r="Z2614" s="41"/>
      <c r="AA2614" s="41"/>
      <c r="AB2614" s="41"/>
      <c r="AC2614" s="127"/>
    </row>
    <row r="2615" spans="1:29" s="35" customFormat="1">
      <c r="B2615" s="38" t="s">
        <v>2103</v>
      </c>
      <c r="C2615" s="36" t="str">
        <f>+C2613</f>
        <v>4.1.1.4.01</v>
      </c>
      <c r="D2615" s="36"/>
      <c r="E2615" s="34" t="s">
        <v>1718</v>
      </c>
      <c r="F2615" s="34" t="s">
        <v>1774</v>
      </c>
      <c r="G2615" s="34"/>
      <c r="H2615" s="34"/>
      <c r="I2615" s="34"/>
      <c r="J2615" s="34" t="str">
        <f>+J2606</f>
        <v>Gris</v>
      </c>
      <c r="K2615" s="34" t="str">
        <f>+K2612</f>
        <v>NUEVO</v>
      </c>
      <c r="L2615" s="34">
        <v>1</v>
      </c>
      <c r="M2615" s="34"/>
      <c r="N2615" s="34"/>
      <c r="O2615" s="34" t="str">
        <f>+B2610</f>
        <v>ESTACION DE ENFERMERIA</v>
      </c>
      <c r="P2615" s="34"/>
      <c r="W2615" s="196">
        <v>2000</v>
      </c>
      <c r="X2615" s="111">
        <f t="shared" si="347"/>
        <v>2000</v>
      </c>
      <c r="Y2615"/>
      <c r="Z2615"/>
      <c r="AA2615"/>
      <c r="AB2615"/>
      <c r="AC2615" s="66"/>
    </row>
    <row r="2616" spans="1:29" s="35" customFormat="1">
      <c r="B2616" s="38" t="s">
        <v>2104</v>
      </c>
      <c r="C2616" s="36" t="str">
        <f>+C2614</f>
        <v>4.1.1.4.01</v>
      </c>
      <c r="D2616" s="36"/>
      <c r="E2616" s="34" t="s">
        <v>1702</v>
      </c>
      <c r="F2616" s="34"/>
      <c r="G2616" s="34"/>
      <c r="H2616" s="34"/>
      <c r="I2616" s="34"/>
      <c r="J2616" s="34" t="s">
        <v>1775</v>
      </c>
      <c r="K2616" s="34" t="str">
        <f>+K2613</f>
        <v>NUEVO</v>
      </c>
      <c r="L2616" s="34">
        <v>1</v>
      </c>
      <c r="M2616" s="34"/>
      <c r="N2616" s="34"/>
      <c r="O2616" s="34" t="str">
        <f>+B2610</f>
        <v>ESTACION DE ENFERMERIA</v>
      </c>
      <c r="P2616" s="34"/>
      <c r="W2616" s="196">
        <v>5000</v>
      </c>
      <c r="X2616" s="111">
        <f t="shared" si="347"/>
        <v>5000</v>
      </c>
      <c r="Y2616"/>
      <c r="Z2616"/>
      <c r="AA2616"/>
      <c r="AB2616"/>
      <c r="AC2616" s="66"/>
    </row>
    <row r="2617" spans="1:29" s="148" customFormat="1">
      <c r="A2617" s="74"/>
      <c r="B2617" s="375" t="s">
        <v>1776</v>
      </c>
      <c r="C2617" s="375"/>
      <c r="D2617" s="375"/>
      <c r="E2617" s="375"/>
      <c r="F2617" s="375"/>
      <c r="G2617" s="375"/>
      <c r="H2617" s="375"/>
      <c r="I2617" s="375"/>
      <c r="J2617" s="375"/>
      <c r="K2617" s="375"/>
      <c r="L2617" s="375"/>
      <c r="M2617" s="375"/>
      <c r="N2617" s="375"/>
      <c r="O2617" s="375"/>
      <c r="P2617" s="375"/>
      <c r="W2617" s="142"/>
      <c r="X2617" s="223">
        <f t="shared" si="347"/>
        <v>0</v>
      </c>
      <c r="Y2617" s="149"/>
      <c r="Z2617" s="149"/>
      <c r="AA2617" s="149"/>
      <c r="AB2617" s="149"/>
      <c r="AC2617" s="260"/>
    </row>
    <row r="2618" spans="1:29" s="74" customFormat="1">
      <c r="B2618" s="38" t="s">
        <v>2105</v>
      </c>
      <c r="C2618" s="36" t="str">
        <f>+C2612</f>
        <v>4.1.1.4.01</v>
      </c>
      <c r="D2618" s="36"/>
      <c r="E2618" s="34" t="s">
        <v>1702</v>
      </c>
      <c r="F2618" s="129"/>
      <c r="G2618" s="129"/>
      <c r="H2618" s="129"/>
      <c r="I2618" s="129"/>
      <c r="J2618" s="34" t="s">
        <v>1775</v>
      </c>
      <c r="K2618" s="34" t="str">
        <f>+K2615</f>
        <v>NUEVO</v>
      </c>
      <c r="L2618" s="34">
        <v>1</v>
      </c>
      <c r="M2618" s="129"/>
      <c r="N2618" s="129"/>
      <c r="O2618" s="34" t="str">
        <f>+B2617</f>
        <v>TRABAJO LIMPIO</v>
      </c>
      <c r="P2618" s="129"/>
      <c r="W2618" s="196">
        <v>5000</v>
      </c>
      <c r="X2618" s="111">
        <f t="shared" si="347"/>
        <v>5000</v>
      </c>
      <c r="Y2618" s="41"/>
      <c r="Z2618" s="41"/>
      <c r="AA2618" s="41"/>
      <c r="AB2618" s="41"/>
      <c r="AC2618" s="127"/>
    </row>
    <row r="2619" spans="1:29" s="35" customFormat="1">
      <c r="B2619" s="38" t="s">
        <v>2106</v>
      </c>
      <c r="C2619" s="36" t="str">
        <f>+C2327</f>
        <v>4.1.1.4.01</v>
      </c>
      <c r="D2619" s="36"/>
      <c r="E2619" s="34" t="s">
        <v>1777</v>
      </c>
      <c r="F2619" s="34"/>
      <c r="G2619" s="34"/>
      <c r="H2619" s="34"/>
      <c r="I2619" s="34"/>
      <c r="J2619" s="34" t="str">
        <f>+J2612</f>
        <v>BLANCO</v>
      </c>
      <c r="K2619" s="34" t="str">
        <f>+K2616</f>
        <v>NUEVO</v>
      </c>
      <c r="L2619" s="34">
        <v>1</v>
      </c>
      <c r="M2619" s="34"/>
      <c r="N2619" s="34"/>
      <c r="O2619" s="34" t="str">
        <f>+B2617</f>
        <v>TRABAJO LIMPIO</v>
      </c>
      <c r="P2619" s="34"/>
      <c r="W2619" s="196">
        <v>7800</v>
      </c>
      <c r="X2619" s="111">
        <f t="shared" si="347"/>
        <v>7800</v>
      </c>
      <c r="Y2619"/>
      <c r="Z2619"/>
      <c r="AA2619"/>
      <c r="AB2619"/>
      <c r="AC2619" s="66"/>
    </row>
    <row r="2620" spans="1:29" s="148" customFormat="1">
      <c r="A2620" s="74"/>
      <c r="B2620" s="376" t="s">
        <v>1778</v>
      </c>
      <c r="C2620" s="376"/>
      <c r="D2620" s="376"/>
      <c r="E2620" s="376"/>
      <c r="F2620" s="376"/>
      <c r="G2620" s="376"/>
      <c r="H2620" s="376"/>
      <c r="I2620" s="376"/>
      <c r="J2620" s="376"/>
      <c r="K2620" s="376"/>
      <c r="L2620" s="376"/>
      <c r="M2620" s="376"/>
      <c r="N2620" s="376"/>
      <c r="O2620" s="376"/>
      <c r="P2620" s="376"/>
      <c r="W2620" s="142"/>
      <c r="X2620" s="223">
        <f t="shared" si="347"/>
        <v>0</v>
      </c>
      <c r="Y2620" s="149"/>
      <c r="Z2620" s="149"/>
      <c r="AA2620" s="149"/>
      <c r="AB2620" s="149"/>
      <c r="AC2620" s="260"/>
    </row>
    <row r="2621" spans="1:29" s="74" customFormat="1">
      <c r="B2621" s="38" t="s">
        <v>2107</v>
      </c>
      <c r="C2621" s="36" t="str">
        <f>+C2615</f>
        <v>4.1.1.4.01</v>
      </c>
      <c r="D2621" s="36"/>
      <c r="E2621" s="34" t="s">
        <v>1702</v>
      </c>
      <c r="F2621" s="129"/>
      <c r="G2621" s="129"/>
      <c r="H2621" s="129"/>
      <c r="I2621" s="129"/>
      <c r="J2621" s="34" t="s">
        <v>1775</v>
      </c>
      <c r="K2621" s="34" t="str">
        <f>+K2618</f>
        <v>NUEVO</v>
      </c>
      <c r="L2621" s="34">
        <v>1</v>
      </c>
      <c r="M2621" s="129"/>
      <c r="N2621" s="129"/>
      <c r="O2621" s="34" t="str">
        <f>+B2620</f>
        <v>TRABAJO SUCIO</v>
      </c>
      <c r="P2621" s="129"/>
      <c r="W2621" s="196">
        <v>5000</v>
      </c>
      <c r="X2621" s="111">
        <f t="shared" si="347"/>
        <v>5000</v>
      </c>
      <c r="Y2621" s="41"/>
      <c r="Z2621" s="41"/>
      <c r="AA2621" s="41"/>
      <c r="AB2621" s="41"/>
      <c r="AC2621" s="127"/>
    </row>
    <row r="2622" spans="1:29" s="74" customFormat="1">
      <c r="B2622" s="38" t="s">
        <v>2108</v>
      </c>
      <c r="C2622" s="36" t="str">
        <f>+C2619</f>
        <v>4.1.1.4.01</v>
      </c>
      <c r="D2622" s="36"/>
      <c r="E2622" s="34" t="s">
        <v>1777</v>
      </c>
      <c r="F2622" s="34"/>
      <c r="G2622" s="34"/>
      <c r="H2622" s="34"/>
      <c r="I2622" s="34"/>
      <c r="J2622" s="34" t="str">
        <f>+J2615</f>
        <v>Gris</v>
      </c>
      <c r="K2622" s="34" t="str">
        <f>+K2619</f>
        <v>NUEVO</v>
      </c>
      <c r="L2622" s="34">
        <v>1</v>
      </c>
      <c r="M2622" s="34"/>
      <c r="N2622" s="34"/>
      <c r="O2622" s="34" t="str">
        <f>+B2620</f>
        <v>TRABAJO SUCIO</v>
      </c>
      <c r="P2622" s="129"/>
      <c r="W2622" s="196">
        <v>7800</v>
      </c>
      <c r="X2622" s="111">
        <f t="shared" si="347"/>
        <v>7800</v>
      </c>
      <c r="Y2622" s="41"/>
      <c r="Z2622" s="41"/>
      <c r="AA2622" s="41"/>
      <c r="AB2622" s="41"/>
      <c r="AC2622" s="127"/>
    </row>
    <row r="2623" spans="1:29" s="148" customFormat="1">
      <c r="A2623" s="74"/>
      <c r="B2623" s="375" t="s">
        <v>1779</v>
      </c>
      <c r="C2623" s="375"/>
      <c r="D2623" s="375"/>
      <c r="E2623" s="375"/>
      <c r="F2623" s="375"/>
      <c r="G2623" s="375"/>
      <c r="H2623" s="375"/>
      <c r="I2623" s="375"/>
      <c r="J2623" s="375"/>
      <c r="K2623" s="375"/>
      <c r="L2623" s="375"/>
      <c r="M2623" s="375"/>
      <c r="N2623" s="375"/>
      <c r="O2623" s="375"/>
      <c r="P2623" s="375"/>
      <c r="W2623" s="142"/>
      <c r="X2623" s="223">
        <f t="shared" si="347"/>
        <v>0</v>
      </c>
      <c r="Y2623" s="149"/>
      <c r="Z2623" s="149"/>
      <c r="AA2623" s="149"/>
      <c r="AB2623" s="149"/>
      <c r="AC2623" s="260"/>
    </row>
    <row r="2624" spans="1:29" s="74" customFormat="1">
      <c r="B2624" s="38" t="s">
        <v>2109</v>
      </c>
      <c r="C2624" s="36" t="str">
        <f>+C2618</f>
        <v>4.1.1.4.01</v>
      </c>
      <c r="D2624" s="36"/>
      <c r="E2624" s="129"/>
      <c r="F2624" s="129"/>
      <c r="G2624" s="129"/>
      <c r="H2624" s="129"/>
      <c r="I2624" s="129"/>
      <c r="J2624" s="129"/>
      <c r="K2624" s="129"/>
      <c r="L2624" s="129"/>
      <c r="M2624" s="129"/>
      <c r="N2624" s="129"/>
      <c r="O2624" s="34" t="str">
        <f>+B2623</f>
        <v>DESCANSO ENFERMERA</v>
      </c>
      <c r="P2624" s="129"/>
      <c r="W2624" s="196"/>
      <c r="X2624" s="111">
        <f t="shared" si="347"/>
        <v>0</v>
      </c>
      <c r="Y2624" s="41"/>
      <c r="Z2624" s="41"/>
      <c r="AA2624" s="41"/>
      <c r="AB2624" s="41"/>
      <c r="AC2624" s="127"/>
    </row>
    <row r="2625" spans="1:29" s="74" customFormat="1">
      <c r="B2625" s="38" t="s">
        <v>2110</v>
      </c>
      <c r="C2625" s="36" t="str">
        <f>+C2622</f>
        <v>4.1.1.4.01</v>
      </c>
      <c r="D2625" s="36"/>
      <c r="E2625" s="129"/>
      <c r="F2625" s="129"/>
      <c r="G2625" s="129"/>
      <c r="H2625" s="129"/>
      <c r="I2625" s="129"/>
      <c r="J2625" s="129"/>
      <c r="K2625" s="129"/>
      <c r="L2625" s="129"/>
      <c r="M2625" s="129"/>
      <c r="N2625" s="129"/>
      <c r="O2625" s="34" t="str">
        <f>+B2623</f>
        <v>DESCANSO ENFERMERA</v>
      </c>
      <c r="P2625" s="129"/>
      <c r="W2625" s="196"/>
      <c r="X2625" s="111">
        <f t="shared" si="347"/>
        <v>0</v>
      </c>
      <c r="Y2625" s="41"/>
      <c r="Z2625" s="41"/>
      <c r="AA2625" s="41"/>
      <c r="AB2625" s="41"/>
      <c r="AC2625" s="127"/>
    </row>
    <row r="2626" spans="1:29" s="74" customFormat="1">
      <c r="B2626" s="38" t="s">
        <v>2111</v>
      </c>
      <c r="C2626" s="36" t="str">
        <f>+C2624</f>
        <v>4.1.1.4.01</v>
      </c>
      <c r="D2626" s="36"/>
      <c r="E2626" s="129"/>
      <c r="F2626" s="129"/>
      <c r="G2626" s="129"/>
      <c r="H2626" s="129"/>
      <c r="I2626" s="129"/>
      <c r="J2626" s="129"/>
      <c r="K2626" s="129"/>
      <c r="L2626" s="129"/>
      <c r="M2626" s="129"/>
      <c r="N2626" s="129"/>
      <c r="O2626" s="34" t="str">
        <f>+B2623</f>
        <v>DESCANSO ENFERMERA</v>
      </c>
      <c r="P2626" s="129"/>
      <c r="W2626" s="196"/>
      <c r="X2626" s="111">
        <f t="shared" si="347"/>
        <v>0</v>
      </c>
      <c r="Y2626" s="41"/>
      <c r="Z2626" s="41"/>
      <c r="AA2626" s="41"/>
      <c r="AB2626" s="41"/>
      <c r="AC2626" s="127"/>
    </row>
    <row r="2627" spans="1:29" s="74" customFormat="1">
      <c r="B2627" s="38" t="s">
        <v>2112</v>
      </c>
      <c r="C2627" s="36" t="str">
        <f>+C2625</f>
        <v>4.1.1.4.01</v>
      </c>
      <c r="D2627" s="36"/>
      <c r="E2627" s="129"/>
      <c r="F2627" s="129"/>
      <c r="G2627" s="129"/>
      <c r="H2627" s="129"/>
      <c r="I2627" s="129"/>
      <c r="J2627" s="129"/>
      <c r="K2627" s="129"/>
      <c r="L2627" s="129"/>
      <c r="M2627" s="129"/>
      <c r="N2627" s="129"/>
      <c r="O2627" s="34" t="str">
        <f>+B2623</f>
        <v>DESCANSO ENFERMERA</v>
      </c>
      <c r="P2627" s="129"/>
      <c r="W2627" s="196"/>
      <c r="X2627" s="111">
        <f t="shared" si="347"/>
        <v>0</v>
      </c>
      <c r="Y2627" s="41"/>
      <c r="Z2627" s="41"/>
      <c r="AA2627" s="41"/>
      <c r="AB2627" s="41"/>
      <c r="AC2627" s="127"/>
    </row>
    <row r="2628" spans="1:29" s="148" customFormat="1">
      <c r="A2628" s="74"/>
      <c r="B2628" s="376" t="s">
        <v>1790</v>
      </c>
      <c r="C2628" s="376"/>
      <c r="D2628" s="376"/>
      <c r="E2628" s="376"/>
      <c r="F2628" s="376"/>
      <c r="G2628" s="376"/>
      <c r="H2628" s="376"/>
      <c r="I2628" s="376"/>
      <c r="J2628" s="376"/>
      <c r="K2628" s="376"/>
      <c r="L2628" s="376"/>
      <c r="M2628" s="376"/>
      <c r="N2628" s="376"/>
      <c r="O2628" s="376"/>
      <c r="P2628" s="376"/>
      <c r="W2628" s="142"/>
      <c r="X2628" s="223">
        <f t="shared" si="347"/>
        <v>0</v>
      </c>
      <c r="Y2628" s="149"/>
      <c r="Z2628" s="149"/>
      <c r="AA2628" s="149"/>
      <c r="AB2628" s="149"/>
      <c r="AC2628" s="260"/>
    </row>
    <row r="2629" spans="1:29" s="35" customFormat="1" ht="15.75">
      <c r="B2629" s="38" t="s">
        <v>2113</v>
      </c>
      <c r="C2629" s="36" t="str">
        <f>+C2625</f>
        <v>4.1.1.4.01</v>
      </c>
      <c r="D2629" s="36"/>
      <c r="X2629" s="248"/>
      <c r="Y2629"/>
      <c r="Z2629"/>
      <c r="AA2629"/>
      <c r="AB2629"/>
      <c r="AC2629" s="66"/>
    </row>
    <row r="2630" spans="1:29" s="35" customFormat="1" ht="15.75">
      <c r="B2630" s="38" t="s">
        <v>2114</v>
      </c>
      <c r="C2630" s="36" t="str">
        <f>+C2627</f>
        <v>4.1.1.4.01</v>
      </c>
      <c r="D2630" s="36"/>
      <c r="X2630" s="248"/>
      <c r="Y2630"/>
      <c r="Z2630"/>
      <c r="AA2630"/>
      <c r="AB2630"/>
      <c r="AC2630" s="66"/>
    </row>
    <row r="2631" spans="1:29" s="35" customFormat="1" ht="15.75">
      <c r="B2631" s="38" t="s">
        <v>2115</v>
      </c>
      <c r="C2631" s="36" t="str">
        <f>+C2629</f>
        <v>4.1.1.4.01</v>
      </c>
      <c r="D2631" s="36"/>
      <c r="X2631" s="248"/>
      <c r="Y2631"/>
      <c r="Z2631"/>
      <c r="AA2631"/>
      <c r="AB2631"/>
      <c r="AC2631" s="66"/>
    </row>
    <row r="2632" spans="1:29" s="35" customFormat="1" ht="15.75">
      <c r="B2632" s="38" t="s">
        <v>2116</v>
      </c>
      <c r="C2632" s="36" t="str">
        <f>+C2630</f>
        <v>4.1.1.4.01</v>
      </c>
      <c r="D2632" s="36"/>
      <c r="X2632" s="248"/>
      <c r="Y2632"/>
      <c r="Z2632"/>
      <c r="AA2632"/>
      <c r="AB2632"/>
      <c r="AC2632" s="66"/>
    </row>
    <row r="2633" spans="1:29" s="35" customFormat="1" ht="15.75">
      <c r="B2633" s="38" t="s">
        <v>2117</v>
      </c>
      <c r="C2633" s="36" t="str">
        <f>+C2629</f>
        <v>4.1.1.4.01</v>
      </c>
      <c r="D2633" s="36"/>
      <c r="X2633" s="248"/>
      <c r="Y2633"/>
      <c r="Z2633"/>
      <c r="AA2633"/>
      <c r="AB2633"/>
      <c r="AC2633" s="66"/>
    </row>
    <row r="2634" spans="1:29" s="35" customFormat="1" ht="15.75">
      <c r="B2634" s="38" t="s">
        <v>2118</v>
      </c>
      <c r="C2634" s="36" t="str">
        <f>+C2631</f>
        <v>4.1.1.4.01</v>
      </c>
      <c r="D2634" s="36"/>
      <c r="X2634" s="248"/>
      <c r="Y2634"/>
      <c r="Z2634"/>
      <c r="AA2634"/>
      <c r="AB2634"/>
      <c r="AC2634" s="66"/>
    </row>
    <row r="2635" spans="1:29" s="35" customFormat="1" ht="15.75">
      <c r="B2635" s="38" t="s">
        <v>2119</v>
      </c>
      <c r="C2635" s="36" t="str">
        <f>+C2633</f>
        <v>4.1.1.4.01</v>
      </c>
      <c r="D2635" s="36"/>
      <c r="X2635" s="248"/>
      <c r="Y2635"/>
      <c r="Z2635"/>
      <c r="AA2635"/>
      <c r="AB2635"/>
      <c r="AC2635" s="66"/>
    </row>
    <row r="2636" spans="1:29" s="35" customFormat="1" ht="15.75">
      <c r="B2636" s="38" t="s">
        <v>2120</v>
      </c>
      <c r="C2636" s="36" t="str">
        <f>+C2634</f>
        <v>4.1.1.4.01</v>
      </c>
      <c r="D2636" s="36"/>
      <c r="X2636" s="248"/>
      <c r="Y2636"/>
      <c r="Z2636"/>
      <c r="AA2636"/>
      <c r="AB2636"/>
      <c r="AC2636" s="66"/>
    </row>
    <row r="2637" spans="1:29" s="35" customFormat="1" ht="15.75">
      <c r="B2637" s="38" t="s">
        <v>1516</v>
      </c>
      <c r="C2637" s="36" t="str">
        <f>+C2633</f>
        <v>4.1.1.4.01</v>
      </c>
      <c r="D2637" s="36"/>
      <c r="X2637" s="248"/>
      <c r="Y2637"/>
      <c r="Z2637"/>
      <c r="AA2637"/>
      <c r="AB2637"/>
      <c r="AC2637" s="66"/>
    </row>
    <row r="2638" spans="1:29" s="141" customFormat="1">
      <c r="A2638" s="35"/>
      <c r="B2638" s="376" t="s">
        <v>1805</v>
      </c>
      <c r="C2638" s="376"/>
      <c r="D2638" s="376"/>
      <c r="E2638" s="376"/>
      <c r="F2638" s="376"/>
      <c r="G2638" s="376"/>
      <c r="H2638" s="376"/>
      <c r="I2638" s="376"/>
      <c r="J2638" s="376"/>
      <c r="K2638" s="376"/>
      <c r="L2638" s="376"/>
      <c r="M2638" s="376"/>
      <c r="N2638" s="376"/>
      <c r="O2638" s="376"/>
      <c r="P2638" s="376"/>
      <c r="W2638" s="142"/>
      <c r="X2638" s="223">
        <f t="shared" si="347"/>
        <v>0</v>
      </c>
      <c r="Y2638" s="144"/>
      <c r="Z2638" s="144"/>
      <c r="AA2638" s="144"/>
      <c r="AB2638" s="144"/>
      <c r="AC2638" s="153"/>
    </row>
    <row r="2639" spans="1:29" s="35" customFormat="1" ht="15.75">
      <c r="B2639" s="38" t="s">
        <v>1517</v>
      </c>
      <c r="C2639" s="36" t="s">
        <v>60</v>
      </c>
      <c r="D2639" s="36"/>
      <c r="X2639" s="248"/>
      <c r="Y2639"/>
      <c r="Z2639"/>
      <c r="AA2639"/>
      <c r="AB2639"/>
      <c r="AC2639" s="66"/>
    </row>
    <row r="2640" spans="1:29" s="35" customFormat="1" ht="15.75">
      <c r="B2640" s="38" t="s">
        <v>1518</v>
      </c>
      <c r="C2640" s="36" t="s">
        <v>60</v>
      </c>
      <c r="D2640" s="36"/>
      <c r="X2640" s="248"/>
      <c r="Y2640"/>
      <c r="Z2640"/>
      <c r="AA2640"/>
      <c r="AB2640"/>
      <c r="AC2640" s="66"/>
    </row>
    <row r="2641" spans="1:29" s="35" customFormat="1" ht="15.75">
      <c r="B2641" s="38" t="s">
        <v>1519</v>
      </c>
      <c r="C2641" s="36" t="s">
        <v>60</v>
      </c>
      <c r="D2641" s="36"/>
      <c r="X2641" s="248"/>
      <c r="Y2641"/>
      <c r="Z2641"/>
      <c r="AA2641"/>
      <c r="AB2641"/>
      <c r="AC2641" s="66"/>
    </row>
    <row r="2642" spans="1:29" s="35" customFormat="1" ht="15.75">
      <c r="B2642" s="38" t="s">
        <v>1520</v>
      </c>
      <c r="C2642" s="36" t="s">
        <v>60</v>
      </c>
      <c r="D2642" s="36"/>
      <c r="X2642" s="248"/>
      <c r="Y2642"/>
      <c r="Z2642"/>
      <c r="AA2642"/>
      <c r="AB2642"/>
      <c r="AC2642" s="66"/>
    </row>
    <row r="2643" spans="1:29" s="35" customFormat="1" ht="15.75">
      <c r="B2643" s="38" t="s">
        <v>1521</v>
      </c>
      <c r="C2643" s="36" t="s">
        <v>60</v>
      </c>
      <c r="D2643" s="36"/>
      <c r="X2643" s="248"/>
      <c r="Y2643"/>
      <c r="Z2643"/>
      <c r="AA2643"/>
      <c r="AB2643"/>
      <c r="AC2643" s="66"/>
    </row>
    <row r="2644" spans="1:29" s="35" customFormat="1" ht="15.75">
      <c r="B2644" s="38" t="s">
        <v>1522</v>
      </c>
      <c r="C2644" s="36" t="s">
        <v>60</v>
      </c>
      <c r="D2644" s="36"/>
      <c r="X2644" s="248"/>
      <c r="Y2644"/>
      <c r="Z2644"/>
      <c r="AA2644"/>
      <c r="AB2644"/>
      <c r="AC2644" s="66"/>
    </row>
    <row r="2645" spans="1:29" s="35" customFormat="1">
      <c r="B2645" s="38" t="s">
        <v>1523</v>
      </c>
      <c r="C2645" s="36" t="s">
        <v>60</v>
      </c>
      <c r="D2645" s="36"/>
      <c r="E2645" s="34" t="s">
        <v>2005</v>
      </c>
      <c r="F2645" s="34" t="s">
        <v>2006</v>
      </c>
      <c r="G2645" s="34"/>
      <c r="H2645" s="34"/>
      <c r="I2645" s="34"/>
      <c r="J2645" s="34" t="s">
        <v>2007</v>
      </c>
      <c r="K2645" s="34" t="str">
        <f>+K82</f>
        <v>NUEVO</v>
      </c>
      <c r="L2645" s="34">
        <v>1</v>
      </c>
      <c r="M2645" s="34"/>
      <c r="N2645" s="34"/>
      <c r="O2645" s="34" t="e">
        <f>+O2715</f>
        <v>#REF!</v>
      </c>
      <c r="P2645" s="34"/>
      <c r="W2645" s="196">
        <v>5000</v>
      </c>
      <c r="X2645" s="111">
        <f>+L2645*W2645</f>
        <v>5000</v>
      </c>
      <c r="Y2645"/>
      <c r="Z2645"/>
      <c r="AA2645"/>
      <c r="AB2645"/>
      <c r="AC2645" s="66"/>
    </row>
    <row r="2646" spans="1:29" s="35" customFormat="1">
      <c r="B2646" s="38" t="s">
        <v>1524</v>
      </c>
      <c r="C2646" s="36" t="s">
        <v>60</v>
      </c>
      <c r="D2646" s="36"/>
      <c r="E2646" s="107" t="s">
        <v>2008</v>
      </c>
      <c r="F2646" s="34"/>
      <c r="G2646" s="34"/>
      <c r="H2646" s="34"/>
      <c r="I2646" s="34"/>
      <c r="J2646" s="34" t="s">
        <v>1837</v>
      </c>
      <c r="K2646" s="34" t="str">
        <f>+K2645</f>
        <v>NUEVO</v>
      </c>
      <c r="L2646" s="34">
        <v>3</v>
      </c>
      <c r="M2646" s="34"/>
      <c r="N2646" s="34"/>
      <c r="O2646" s="34" t="e">
        <f>+O2645</f>
        <v>#REF!</v>
      </c>
      <c r="P2646" s="34"/>
      <c r="W2646" s="196">
        <v>5000</v>
      </c>
      <c r="X2646" s="111">
        <f>+L2646*W2646</f>
        <v>15000</v>
      </c>
      <c r="Y2646"/>
      <c r="Z2646"/>
      <c r="AA2646"/>
      <c r="AB2646"/>
      <c r="AC2646" s="66"/>
    </row>
    <row r="2647" spans="1:29" s="141" customFormat="1">
      <c r="A2647" s="35"/>
      <c r="B2647" s="375" t="s">
        <v>2011</v>
      </c>
      <c r="C2647" s="375"/>
      <c r="D2647" s="375"/>
      <c r="E2647" s="375"/>
      <c r="F2647" s="375"/>
      <c r="G2647" s="375"/>
      <c r="H2647" s="375"/>
      <c r="I2647" s="375"/>
      <c r="J2647" s="375"/>
      <c r="K2647" s="375"/>
      <c r="L2647" s="375"/>
      <c r="M2647" s="375"/>
      <c r="N2647" s="375"/>
      <c r="O2647" s="375"/>
      <c r="P2647" s="375"/>
      <c r="W2647" s="142"/>
      <c r="X2647" s="223">
        <f t="shared" ref="X2647:X2702" si="349">+L2647*W2647</f>
        <v>0</v>
      </c>
      <c r="Y2647" s="144"/>
      <c r="Z2647" s="144"/>
      <c r="AA2647" s="144"/>
      <c r="AB2647" s="144"/>
      <c r="AC2647" s="153"/>
    </row>
    <row r="2648" spans="1:29" s="35" customFormat="1" ht="15.75">
      <c r="B2648" s="38" t="s">
        <v>1525</v>
      </c>
      <c r="C2648" s="36" t="s">
        <v>60</v>
      </c>
      <c r="D2648" s="36"/>
      <c r="X2648" s="248"/>
      <c r="Y2648"/>
      <c r="Z2648"/>
      <c r="AA2648"/>
      <c r="AB2648"/>
      <c r="AC2648" s="66"/>
    </row>
    <row r="2649" spans="1:29" s="35" customFormat="1" ht="15.75">
      <c r="B2649" s="38" t="s">
        <v>1526</v>
      </c>
      <c r="C2649" s="36" t="s">
        <v>60</v>
      </c>
      <c r="D2649" s="36"/>
      <c r="X2649" s="248"/>
      <c r="Y2649"/>
      <c r="Z2649"/>
      <c r="AA2649"/>
      <c r="AB2649"/>
      <c r="AC2649" s="66"/>
    </row>
    <row r="2650" spans="1:29" s="35" customFormat="1" ht="15.75">
      <c r="B2650" s="38" t="s">
        <v>1527</v>
      </c>
      <c r="C2650" s="36" t="s">
        <v>60</v>
      </c>
      <c r="D2650" s="36"/>
      <c r="X2650" s="248"/>
      <c r="Y2650"/>
      <c r="Z2650"/>
      <c r="AA2650"/>
      <c r="AB2650"/>
      <c r="AC2650" s="66"/>
    </row>
    <row r="2651" spans="1:29" s="35" customFormat="1" ht="15.75">
      <c r="B2651" s="38" t="s">
        <v>1528</v>
      </c>
      <c r="C2651" s="36" t="s">
        <v>60</v>
      </c>
      <c r="D2651" s="36"/>
      <c r="X2651" s="248"/>
      <c r="Y2651"/>
      <c r="Z2651"/>
      <c r="AA2651"/>
      <c r="AB2651"/>
      <c r="AC2651" s="66"/>
    </row>
    <row r="2652" spans="1:29" s="35" customFormat="1" ht="15.75">
      <c r="B2652" s="38" t="s">
        <v>1529</v>
      </c>
      <c r="C2652" s="36" t="s">
        <v>60</v>
      </c>
      <c r="D2652" s="36"/>
      <c r="X2652" s="248"/>
      <c r="Y2652"/>
      <c r="Z2652"/>
      <c r="AA2652"/>
      <c r="AB2652"/>
      <c r="AC2652" s="66"/>
    </row>
    <row r="2653" spans="1:29" s="35" customFormat="1" ht="15.75">
      <c r="B2653" s="38" t="s">
        <v>1530</v>
      </c>
      <c r="C2653" s="36" t="s">
        <v>60</v>
      </c>
      <c r="D2653" s="36"/>
      <c r="X2653" s="248"/>
      <c r="Y2653"/>
      <c r="Z2653"/>
      <c r="AA2653"/>
      <c r="AB2653"/>
      <c r="AC2653" s="66"/>
    </row>
    <row r="2654" spans="1:29" s="35" customFormat="1" ht="15.75">
      <c r="B2654" s="38" t="s">
        <v>1531</v>
      </c>
      <c r="C2654" s="36" t="s">
        <v>60</v>
      </c>
      <c r="D2654" s="36"/>
      <c r="X2654" s="248"/>
      <c r="Y2654"/>
      <c r="Z2654"/>
      <c r="AA2654"/>
      <c r="AB2654"/>
      <c r="AC2654" s="66"/>
    </row>
    <row r="2655" spans="1:29" s="35" customFormat="1" ht="15.75">
      <c r="B2655" s="38" t="s">
        <v>1532</v>
      </c>
      <c r="C2655" s="36" t="s">
        <v>60</v>
      </c>
      <c r="D2655" s="36"/>
      <c r="X2655" s="248"/>
      <c r="Y2655"/>
      <c r="Z2655"/>
      <c r="AA2655"/>
      <c r="AB2655"/>
      <c r="AC2655" s="66"/>
    </row>
    <row r="2656" spans="1:29" s="35" customFormat="1" ht="15.75">
      <c r="B2656" s="38" t="s">
        <v>1533</v>
      </c>
      <c r="C2656" s="36" t="s">
        <v>60</v>
      </c>
      <c r="D2656" s="36"/>
      <c r="X2656" s="248"/>
      <c r="Y2656"/>
      <c r="Z2656"/>
      <c r="AA2656"/>
      <c r="AB2656"/>
      <c r="AC2656" s="66"/>
    </row>
    <row r="2657" spans="2:29" s="35" customFormat="1" ht="15.75">
      <c r="B2657" s="38" t="s">
        <v>1534</v>
      </c>
      <c r="C2657" s="36" t="s">
        <v>60</v>
      </c>
      <c r="D2657" s="36"/>
      <c r="X2657" s="248"/>
      <c r="Y2657"/>
      <c r="Z2657"/>
      <c r="AA2657"/>
      <c r="AB2657"/>
      <c r="AC2657" s="66"/>
    </row>
    <row r="2658" spans="2:29" s="35" customFormat="1" ht="15.75">
      <c r="B2658" s="38" t="s">
        <v>1535</v>
      </c>
      <c r="C2658" s="36" t="s">
        <v>60</v>
      </c>
      <c r="D2658" s="36"/>
      <c r="X2658" s="248"/>
      <c r="Y2658"/>
      <c r="Z2658"/>
      <c r="AA2658"/>
      <c r="AB2658"/>
      <c r="AC2658" s="66"/>
    </row>
    <row r="2659" spans="2:29" s="35" customFormat="1" ht="15.75">
      <c r="B2659" s="38" t="s">
        <v>1536</v>
      </c>
      <c r="C2659" s="36" t="s">
        <v>60</v>
      </c>
      <c r="D2659" s="36"/>
      <c r="X2659" s="248"/>
      <c r="Y2659"/>
      <c r="Z2659"/>
      <c r="AA2659"/>
      <c r="AB2659"/>
      <c r="AC2659" s="66"/>
    </row>
    <row r="2660" spans="2:29" s="35" customFormat="1" ht="15.75">
      <c r="B2660" s="38" t="s">
        <v>1537</v>
      </c>
      <c r="C2660" s="36" t="s">
        <v>60</v>
      </c>
      <c r="D2660" s="36"/>
      <c r="X2660" s="248"/>
      <c r="Y2660"/>
      <c r="Z2660"/>
      <c r="AA2660"/>
      <c r="AB2660"/>
      <c r="AC2660" s="66"/>
    </row>
    <row r="2661" spans="2:29" s="35" customFormat="1" ht="15.75">
      <c r="B2661" s="38" t="s">
        <v>1538</v>
      </c>
      <c r="C2661" s="36" t="s">
        <v>60</v>
      </c>
      <c r="D2661" s="36"/>
      <c r="X2661" s="248"/>
      <c r="Y2661"/>
      <c r="Z2661"/>
      <c r="AA2661"/>
      <c r="AB2661"/>
      <c r="AC2661" s="66"/>
    </row>
    <row r="2662" spans="2:29" s="35" customFormat="1" ht="15.75">
      <c r="B2662" s="38" t="s">
        <v>1539</v>
      </c>
      <c r="C2662" s="36" t="s">
        <v>60</v>
      </c>
      <c r="D2662" s="36"/>
      <c r="X2662" s="248"/>
      <c r="Y2662"/>
      <c r="Z2662"/>
      <c r="AA2662"/>
      <c r="AB2662"/>
      <c r="AC2662" s="66"/>
    </row>
    <row r="2663" spans="2:29" s="35" customFormat="1" ht="15.75">
      <c r="B2663" s="38" t="s">
        <v>1540</v>
      </c>
      <c r="C2663" s="36" t="s">
        <v>60</v>
      </c>
      <c r="D2663" s="36"/>
      <c r="X2663" s="248"/>
      <c r="Y2663"/>
      <c r="Z2663"/>
      <c r="AA2663"/>
      <c r="AB2663"/>
      <c r="AC2663" s="66"/>
    </row>
    <row r="2664" spans="2:29" s="35" customFormat="1" ht="15.75">
      <c r="B2664" s="38" t="s">
        <v>1541</v>
      </c>
      <c r="C2664" s="36" t="s">
        <v>60</v>
      </c>
      <c r="D2664" s="36"/>
      <c r="X2664" s="248"/>
      <c r="Y2664"/>
      <c r="Z2664"/>
      <c r="AA2664"/>
      <c r="AB2664"/>
      <c r="AC2664" s="66"/>
    </row>
    <row r="2665" spans="2:29" s="35" customFormat="1" ht="15.75">
      <c r="B2665" s="38" t="s">
        <v>1542</v>
      </c>
      <c r="C2665" s="36" t="s">
        <v>60</v>
      </c>
      <c r="D2665" s="36"/>
      <c r="X2665" s="248"/>
      <c r="Y2665"/>
      <c r="Z2665"/>
      <c r="AA2665"/>
      <c r="AB2665"/>
      <c r="AC2665" s="66"/>
    </row>
    <row r="2666" spans="2:29" s="35" customFormat="1" ht="15.75">
      <c r="B2666" s="38" t="s">
        <v>1543</v>
      </c>
      <c r="C2666" s="36" t="s">
        <v>60</v>
      </c>
      <c r="D2666" s="36"/>
      <c r="X2666" s="248"/>
      <c r="Y2666"/>
      <c r="Z2666"/>
      <c r="AA2666"/>
      <c r="AB2666"/>
      <c r="AC2666" s="66"/>
    </row>
    <row r="2667" spans="2:29" s="93" customFormat="1" ht="15.75">
      <c r="B2667" s="164" t="s">
        <v>1544</v>
      </c>
      <c r="C2667" s="165" t="s">
        <v>60</v>
      </c>
      <c r="D2667" s="165"/>
      <c r="X2667" s="254"/>
      <c r="Y2667" s="94"/>
      <c r="Z2667" s="94"/>
      <c r="AA2667" s="94"/>
      <c r="AB2667" s="94"/>
      <c r="AC2667" s="95"/>
    </row>
    <row r="2668" spans="2:29" s="35" customFormat="1" ht="15.75">
      <c r="B2668" s="38" t="s">
        <v>1545</v>
      </c>
      <c r="C2668" s="36" t="s">
        <v>60</v>
      </c>
      <c r="D2668" s="36"/>
      <c r="X2668" s="248"/>
      <c r="Y2668"/>
      <c r="Z2668"/>
      <c r="AA2668"/>
      <c r="AB2668"/>
      <c r="AC2668" s="66"/>
    </row>
    <row r="2669" spans="2:29" s="35" customFormat="1" ht="15.75">
      <c r="B2669" s="38" t="s">
        <v>1546</v>
      </c>
      <c r="C2669" s="36" t="s">
        <v>60</v>
      </c>
      <c r="D2669" s="36"/>
      <c r="X2669" s="248"/>
      <c r="Y2669"/>
      <c r="Z2669"/>
      <c r="AA2669"/>
      <c r="AB2669"/>
      <c r="AC2669" s="66"/>
    </row>
    <row r="2670" spans="2:29" s="35" customFormat="1" ht="15.75">
      <c r="B2670" s="38" t="s">
        <v>1547</v>
      </c>
      <c r="C2670" s="36" t="s">
        <v>60</v>
      </c>
      <c r="D2670" s="36"/>
      <c r="X2670" s="248"/>
      <c r="Y2670"/>
      <c r="Z2670"/>
      <c r="AA2670"/>
      <c r="AB2670"/>
      <c r="AC2670" s="66"/>
    </row>
    <row r="2671" spans="2:29" s="35" customFormat="1" ht="15.75">
      <c r="B2671" s="38" t="s">
        <v>1548</v>
      </c>
      <c r="C2671" s="36" t="s">
        <v>60</v>
      </c>
      <c r="D2671" s="36"/>
      <c r="X2671" s="248"/>
      <c r="Y2671"/>
      <c r="Z2671"/>
      <c r="AA2671"/>
      <c r="AB2671"/>
      <c r="AC2671" s="66"/>
    </row>
    <row r="2672" spans="2:29" s="35" customFormat="1" ht="15.75">
      <c r="B2672" s="38" t="s">
        <v>1549</v>
      </c>
      <c r="C2672" s="36" t="s">
        <v>60</v>
      </c>
      <c r="D2672" s="36"/>
      <c r="X2672" s="248"/>
      <c r="Y2672"/>
      <c r="Z2672"/>
      <c r="AA2672"/>
      <c r="AB2672"/>
      <c r="AC2672" s="66"/>
    </row>
    <row r="2673" spans="2:29" s="35" customFormat="1" ht="15.75">
      <c r="B2673" s="38" t="s">
        <v>1550</v>
      </c>
      <c r="C2673" s="36" t="s">
        <v>60</v>
      </c>
      <c r="D2673" s="36"/>
      <c r="X2673" s="248"/>
      <c r="Y2673"/>
      <c r="Z2673"/>
      <c r="AA2673"/>
      <c r="AB2673"/>
      <c r="AC2673" s="66"/>
    </row>
    <row r="2674" spans="2:29" s="35" customFormat="1" ht="15.75">
      <c r="B2674" s="38" t="s">
        <v>1551</v>
      </c>
      <c r="C2674" s="36" t="s">
        <v>60</v>
      </c>
      <c r="D2674" s="36"/>
      <c r="X2674" s="248"/>
      <c r="Y2674"/>
      <c r="Z2674"/>
      <c r="AA2674"/>
      <c r="AB2674"/>
      <c r="AC2674" s="66"/>
    </row>
    <row r="2675" spans="2:29" s="35" customFormat="1" ht="15.75">
      <c r="B2675" s="38" t="s">
        <v>1552</v>
      </c>
      <c r="C2675" s="36" t="s">
        <v>60</v>
      </c>
      <c r="D2675" s="36"/>
      <c r="X2675" s="248"/>
      <c r="Y2675"/>
      <c r="Z2675"/>
      <c r="AA2675"/>
      <c r="AB2675"/>
      <c r="AC2675" s="66"/>
    </row>
    <row r="2676" spans="2:29" s="35" customFormat="1" ht="15.75">
      <c r="B2676" s="38" t="s">
        <v>1553</v>
      </c>
      <c r="C2676" s="36" t="s">
        <v>60</v>
      </c>
      <c r="D2676" s="36"/>
      <c r="X2676" s="248"/>
      <c r="Y2676"/>
      <c r="Z2676"/>
      <c r="AA2676"/>
      <c r="AB2676"/>
      <c r="AC2676" s="66"/>
    </row>
    <row r="2677" spans="2:29" s="35" customFormat="1" ht="15.75">
      <c r="B2677" s="38" t="s">
        <v>1554</v>
      </c>
      <c r="C2677" s="36" t="s">
        <v>60</v>
      </c>
      <c r="D2677" s="36"/>
      <c r="X2677" s="248"/>
      <c r="Y2677"/>
      <c r="Z2677"/>
      <c r="AA2677"/>
      <c r="AB2677"/>
      <c r="AC2677" s="66"/>
    </row>
    <row r="2678" spans="2:29" s="35" customFormat="1" ht="15.75">
      <c r="B2678" s="38" t="s">
        <v>1555</v>
      </c>
      <c r="C2678" s="36" t="s">
        <v>60</v>
      </c>
      <c r="D2678" s="36"/>
      <c r="X2678" s="248"/>
      <c r="Y2678"/>
      <c r="Z2678"/>
      <c r="AA2678"/>
      <c r="AB2678"/>
      <c r="AC2678" s="66"/>
    </row>
    <row r="2679" spans="2:29" s="35" customFormat="1" ht="15.75">
      <c r="B2679" s="38" t="s">
        <v>1556</v>
      </c>
      <c r="C2679" s="36" t="s">
        <v>60</v>
      </c>
      <c r="D2679" s="36"/>
      <c r="X2679" s="248"/>
      <c r="Y2679"/>
      <c r="Z2679"/>
      <c r="AA2679"/>
      <c r="AB2679"/>
      <c r="AC2679" s="66"/>
    </row>
    <row r="2680" spans="2:29" s="35" customFormat="1" ht="15.75">
      <c r="B2680" s="38" t="s">
        <v>1557</v>
      </c>
      <c r="C2680" s="36" t="s">
        <v>60</v>
      </c>
      <c r="D2680" s="36"/>
      <c r="X2680" s="248"/>
      <c r="Y2680"/>
      <c r="Z2680"/>
      <c r="AA2680"/>
      <c r="AB2680"/>
      <c r="AC2680" s="66"/>
    </row>
    <row r="2681" spans="2:29" s="35" customFormat="1" ht="15.75">
      <c r="B2681" s="38" t="s">
        <v>1558</v>
      </c>
      <c r="C2681" s="36" t="s">
        <v>60</v>
      </c>
      <c r="D2681" s="36"/>
      <c r="X2681" s="248"/>
      <c r="Y2681"/>
      <c r="Z2681"/>
      <c r="AA2681"/>
      <c r="AB2681"/>
      <c r="AC2681" s="66"/>
    </row>
    <row r="2682" spans="2:29" s="35" customFormat="1" ht="15.75">
      <c r="B2682" s="38" t="s">
        <v>1559</v>
      </c>
      <c r="C2682" s="36" t="s">
        <v>60</v>
      </c>
      <c r="D2682" s="36"/>
      <c r="X2682" s="248"/>
      <c r="Y2682"/>
      <c r="Z2682"/>
      <c r="AA2682"/>
      <c r="AB2682"/>
      <c r="AC2682" s="66"/>
    </row>
    <row r="2683" spans="2:29" s="35" customFormat="1" ht="15.75">
      <c r="B2683" s="38" t="s">
        <v>1560</v>
      </c>
      <c r="C2683" s="36" t="s">
        <v>60</v>
      </c>
      <c r="D2683" s="36"/>
      <c r="X2683" s="248"/>
      <c r="Y2683"/>
      <c r="Z2683"/>
      <c r="AA2683"/>
      <c r="AB2683"/>
      <c r="AC2683" s="66"/>
    </row>
    <row r="2684" spans="2:29" s="35" customFormat="1" ht="15.75">
      <c r="B2684" s="38" t="s">
        <v>1561</v>
      </c>
      <c r="C2684" s="36" t="s">
        <v>60</v>
      </c>
      <c r="D2684" s="36"/>
      <c r="X2684" s="248"/>
      <c r="Y2684"/>
      <c r="Z2684"/>
      <c r="AA2684"/>
      <c r="AB2684"/>
      <c r="AC2684" s="66"/>
    </row>
    <row r="2685" spans="2:29" s="35" customFormat="1" ht="15.75">
      <c r="B2685" s="38" t="s">
        <v>1562</v>
      </c>
      <c r="C2685" s="36" t="s">
        <v>60</v>
      </c>
      <c r="D2685" s="36"/>
      <c r="X2685" s="248"/>
      <c r="Y2685"/>
      <c r="Z2685"/>
      <c r="AA2685"/>
      <c r="AB2685"/>
      <c r="AC2685" s="66"/>
    </row>
    <row r="2686" spans="2:29" s="93" customFormat="1" ht="15.75">
      <c r="B2686" s="164" t="s">
        <v>1563</v>
      </c>
      <c r="C2686" s="165" t="s">
        <v>60</v>
      </c>
      <c r="D2686" s="165"/>
      <c r="X2686" s="254"/>
      <c r="Y2686" s="94"/>
      <c r="Z2686" s="94"/>
      <c r="AA2686" s="94"/>
      <c r="AB2686" s="94"/>
      <c r="AC2686" s="95"/>
    </row>
    <row r="2687" spans="2:29" s="35" customFormat="1" ht="15.75">
      <c r="B2687" s="38" t="s">
        <v>1564</v>
      </c>
      <c r="C2687" s="36" t="s">
        <v>60</v>
      </c>
      <c r="D2687" s="36"/>
      <c r="X2687" s="248"/>
      <c r="Y2687"/>
      <c r="Z2687"/>
      <c r="AA2687"/>
      <c r="AB2687"/>
      <c r="AC2687" s="66"/>
    </row>
    <row r="2688" spans="2:29" s="35" customFormat="1" ht="15.75">
      <c r="B2688" s="38" t="s">
        <v>1565</v>
      </c>
      <c r="C2688" s="36" t="s">
        <v>60</v>
      </c>
      <c r="D2688" s="36"/>
      <c r="X2688" s="248"/>
      <c r="Y2688"/>
      <c r="Z2688"/>
      <c r="AA2688"/>
      <c r="AB2688"/>
      <c r="AC2688" s="66"/>
    </row>
    <row r="2689" spans="2:29" s="35" customFormat="1" ht="15.75">
      <c r="B2689" s="38" t="s">
        <v>1566</v>
      </c>
      <c r="C2689" s="36" t="s">
        <v>60</v>
      </c>
      <c r="D2689" s="36"/>
      <c r="X2689" s="248"/>
      <c r="Y2689"/>
      <c r="Z2689"/>
      <c r="AA2689"/>
      <c r="AB2689"/>
      <c r="AC2689" s="66"/>
    </row>
    <row r="2690" spans="2:29" s="35" customFormat="1" ht="15.75">
      <c r="B2690" s="38" t="s">
        <v>1567</v>
      </c>
      <c r="C2690" s="36" t="s">
        <v>60</v>
      </c>
      <c r="D2690" s="36"/>
      <c r="X2690" s="248"/>
      <c r="Y2690"/>
      <c r="Z2690"/>
      <c r="AA2690"/>
      <c r="AB2690"/>
      <c r="AC2690" s="66"/>
    </row>
    <row r="2691" spans="2:29" s="35" customFormat="1" ht="15.75">
      <c r="B2691" s="38" t="s">
        <v>1568</v>
      </c>
      <c r="C2691" s="36" t="s">
        <v>60</v>
      </c>
      <c r="D2691" s="36"/>
      <c r="X2691" s="248"/>
      <c r="Y2691"/>
      <c r="Z2691"/>
      <c r="AA2691"/>
      <c r="AB2691"/>
      <c r="AC2691" s="66"/>
    </row>
    <row r="2692" spans="2:29" s="35" customFormat="1" ht="15.75">
      <c r="B2692" s="38" t="s">
        <v>1569</v>
      </c>
      <c r="C2692" s="36" t="s">
        <v>60</v>
      </c>
      <c r="D2692" s="36"/>
      <c r="X2692" s="248"/>
      <c r="Y2692"/>
      <c r="Z2692"/>
      <c r="AA2692"/>
      <c r="AB2692"/>
      <c r="AC2692" s="66"/>
    </row>
    <row r="2693" spans="2:29" s="35" customFormat="1" ht="15.75">
      <c r="B2693" s="38" t="s">
        <v>1570</v>
      </c>
      <c r="C2693" s="36" t="s">
        <v>60</v>
      </c>
      <c r="D2693" s="36"/>
      <c r="X2693" s="248"/>
      <c r="Y2693"/>
      <c r="Z2693"/>
      <c r="AA2693"/>
      <c r="AB2693"/>
      <c r="AC2693" s="66"/>
    </row>
    <row r="2694" spans="2:29" s="35" customFormat="1" ht="15.75">
      <c r="B2694" s="38" t="s">
        <v>1571</v>
      </c>
      <c r="C2694" s="36" t="s">
        <v>60</v>
      </c>
      <c r="D2694" s="36"/>
      <c r="X2694" s="248"/>
      <c r="Y2694"/>
      <c r="Z2694"/>
      <c r="AA2694"/>
      <c r="AB2694"/>
      <c r="AC2694" s="66"/>
    </row>
    <row r="2695" spans="2:29" s="35" customFormat="1">
      <c r="B2695" s="38" t="s">
        <v>1572</v>
      </c>
      <c r="C2695" s="36" t="s">
        <v>60</v>
      </c>
      <c r="D2695" s="36"/>
      <c r="E2695" s="34"/>
      <c r="F2695" s="34"/>
      <c r="G2695" s="34"/>
      <c r="H2695" s="34"/>
      <c r="I2695" s="34"/>
      <c r="J2695" s="34"/>
      <c r="K2695" s="34"/>
      <c r="L2695" s="34"/>
      <c r="M2695" s="34"/>
      <c r="N2695" s="34"/>
      <c r="O2695" s="34"/>
      <c r="P2695" s="34"/>
      <c r="W2695" s="196"/>
      <c r="X2695" s="111">
        <f t="shared" si="349"/>
        <v>0</v>
      </c>
      <c r="Y2695"/>
      <c r="Z2695"/>
      <c r="AA2695"/>
      <c r="AB2695"/>
      <c r="AC2695" s="66"/>
    </row>
    <row r="2696" spans="2:29" s="35" customFormat="1">
      <c r="B2696" s="38" t="s">
        <v>1573</v>
      </c>
      <c r="C2696" s="36" t="s">
        <v>60</v>
      </c>
      <c r="D2696" s="36"/>
      <c r="E2696" s="34"/>
      <c r="F2696" s="34"/>
      <c r="G2696" s="34"/>
      <c r="H2696" s="34"/>
      <c r="I2696" s="34"/>
      <c r="J2696" s="34"/>
      <c r="K2696" s="34"/>
      <c r="L2696" s="34"/>
      <c r="M2696" s="34"/>
      <c r="N2696" s="34"/>
      <c r="O2696" s="34"/>
      <c r="P2696" s="34"/>
      <c r="W2696" s="196"/>
      <c r="X2696" s="111">
        <f t="shared" si="349"/>
        <v>0</v>
      </c>
      <c r="Y2696"/>
      <c r="Z2696"/>
      <c r="AA2696"/>
      <c r="AB2696"/>
      <c r="AC2696" s="66"/>
    </row>
    <row r="2697" spans="2:29" s="35" customFormat="1">
      <c r="B2697" s="38" t="s">
        <v>1574</v>
      </c>
      <c r="C2697" s="36" t="s">
        <v>60</v>
      </c>
      <c r="D2697" s="36"/>
      <c r="E2697" s="34"/>
      <c r="F2697" s="34"/>
      <c r="G2697" s="34"/>
      <c r="H2697" s="34"/>
      <c r="I2697" s="34"/>
      <c r="J2697" s="34"/>
      <c r="K2697" s="34"/>
      <c r="L2697" s="34"/>
      <c r="M2697" s="34"/>
      <c r="N2697" s="34"/>
      <c r="O2697" s="34"/>
      <c r="P2697" s="34"/>
      <c r="W2697" s="196"/>
      <c r="X2697" s="111">
        <f t="shared" si="349"/>
        <v>0</v>
      </c>
      <c r="Y2697"/>
      <c r="Z2697"/>
      <c r="AA2697"/>
      <c r="AB2697"/>
      <c r="AC2697" s="66"/>
    </row>
    <row r="2698" spans="2:29" s="35" customFormat="1">
      <c r="B2698" s="38" t="s">
        <v>1575</v>
      </c>
      <c r="C2698" s="36" t="s">
        <v>60</v>
      </c>
      <c r="D2698" s="36"/>
      <c r="E2698" s="34"/>
      <c r="F2698" s="34"/>
      <c r="G2698" s="34"/>
      <c r="H2698" s="34"/>
      <c r="I2698" s="34"/>
      <c r="J2698" s="34"/>
      <c r="K2698" s="34"/>
      <c r="L2698" s="34"/>
      <c r="M2698" s="34"/>
      <c r="N2698" s="34"/>
      <c r="O2698" s="34"/>
      <c r="P2698" s="34"/>
      <c r="W2698" s="196"/>
      <c r="X2698" s="111">
        <f t="shared" si="349"/>
        <v>0</v>
      </c>
      <c r="Y2698"/>
      <c r="Z2698"/>
      <c r="AA2698"/>
      <c r="AB2698"/>
      <c r="AC2698" s="66"/>
    </row>
    <row r="2699" spans="2:29" s="35" customFormat="1">
      <c r="B2699" s="38" t="s">
        <v>1576</v>
      </c>
      <c r="C2699" s="36" t="s">
        <v>60</v>
      </c>
      <c r="D2699" s="36"/>
      <c r="E2699" s="34"/>
      <c r="F2699" s="34"/>
      <c r="G2699" s="34"/>
      <c r="H2699" s="34"/>
      <c r="I2699" s="34"/>
      <c r="J2699" s="34"/>
      <c r="K2699" s="34"/>
      <c r="L2699" s="34"/>
      <c r="M2699" s="34"/>
      <c r="N2699" s="34"/>
      <c r="O2699" s="34"/>
      <c r="P2699" s="34"/>
      <c r="W2699" s="196"/>
      <c r="X2699" s="111">
        <f t="shared" si="349"/>
        <v>0</v>
      </c>
      <c r="Y2699"/>
      <c r="Z2699"/>
      <c r="AA2699"/>
      <c r="AB2699"/>
      <c r="AC2699" s="66"/>
    </row>
    <row r="2700" spans="2:29" s="35" customFormat="1">
      <c r="B2700" s="38" t="s">
        <v>1577</v>
      </c>
      <c r="C2700" s="36" t="s">
        <v>60</v>
      </c>
      <c r="D2700" s="36"/>
      <c r="E2700" s="34"/>
      <c r="F2700" s="34"/>
      <c r="G2700" s="34"/>
      <c r="H2700" s="34"/>
      <c r="I2700" s="34"/>
      <c r="J2700" s="34"/>
      <c r="K2700" s="34"/>
      <c r="L2700" s="34"/>
      <c r="M2700" s="34"/>
      <c r="N2700" s="34"/>
      <c r="O2700" s="34"/>
      <c r="P2700" s="34"/>
      <c r="W2700" s="196"/>
      <c r="X2700" s="111">
        <f t="shared" si="349"/>
        <v>0</v>
      </c>
      <c r="Y2700"/>
      <c r="Z2700"/>
      <c r="AA2700"/>
      <c r="AB2700"/>
      <c r="AC2700" s="66"/>
    </row>
    <row r="2701" spans="2:29" s="35" customFormat="1">
      <c r="B2701" s="38" t="s">
        <v>1578</v>
      </c>
      <c r="C2701" s="36" t="s">
        <v>60</v>
      </c>
      <c r="D2701" s="36"/>
      <c r="E2701" s="34"/>
      <c r="F2701" s="34"/>
      <c r="G2701" s="34"/>
      <c r="H2701" s="34"/>
      <c r="I2701" s="34"/>
      <c r="J2701" s="34"/>
      <c r="K2701" s="34"/>
      <c r="L2701" s="34"/>
      <c r="M2701" s="34"/>
      <c r="N2701" s="34"/>
      <c r="O2701" s="34"/>
      <c r="P2701" s="34"/>
      <c r="W2701" s="196"/>
      <c r="X2701" s="111">
        <f t="shared" si="349"/>
        <v>0</v>
      </c>
      <c r="Y2701"/>
      <c r="Z2701"/>
      <c r="AA2701"/>
      <c r="AB2701"/>
      <c r="AC2701" s="66"/>
    </row>
    <row r="2702" spans="2:29" s="35" customFormat="1">
      <c r="B2702" s="38" t="s">
        <v>1579</v>
      </c>
      <c r="C2702" s="36" t="s">
        <v>60</v>
      </c>
      <c r="D2702" s="36"/>
      <c r="E2702" s="34"/>
      <c r="F2702" s="34"/>
      <c r="G2702" s="34"/>
      <c r="H2702" s="34"/>
      <c r="I2702" s="34"/>
      <c r="J2702" s="34"/>
      <c r="K2702" s="34"/>
      <c r="L2702" s="34"/>
      <c r="M2702" s="34"/>
      <c r="N2702" s="34"/>
      <c r="O2702" s="34"/>
      <c r="P2702" s="34"/>
      <c r="W2702" s="196"/>
      <c r="X2702" s="111">
        <f t="shared" si="349"/>
        <v>0</v>
      </c>
      <c r="Y2702"/>
      <c r="Z2702"/>
      <c r="AA2702"/>
      <c r="AB2702"/>
      <c r="AC2702" s="66"/>
    </row>
    <row r="2703" spans="2:29" s="35" customFormat="1">
      <c r="B2703" s="38" t="s">
        <v>1580</v>
      </c>
      <c r="C2703" s="36" t="s">
        <v>60</v>
      </c>
      <c r="D2703" s="36"/>
      <c r="E2703" s="34"/>
      <c r="F2703" s="34"/>
      <c r="G2703" s="34"/>
      <c r="H2703" s="34"/>
      <c r="I2703" s="34"/>
      <c r="J2703" s="34"/>
      <c r="K2703" s="34"/>
      <c r="L2703" s="34"/>
      <c r="M2703" s="34"/>
      <c r="N2703" s="34"/>
      <c r="O2703" s="34"/>
      <c r="P2703" s="34"/>
      <c r="W2703" s="196"/>
      <c r="X2703" s="111">
        <f t="shared" ref="X2703:X2733" si="350">+L2703*W2703</f>
        <v>0</v>
      </c>
      <c r="Y2703"/>
      <c r="Z2703"/>
      <c r="AA2703"/>
      <c r="AB2703"/>
      <c r="AC2703" s="66"/>
    </row>
    <row r="2704" spans="2:29" s="35" customFormat="1">
      <c r="B2704" s="38" t="s">
        <v>1581</v>
      </c>
      <c r="C2704" s="36" t="s">
        <v>60</v>
      </c>
      <c r="D2704" s="36"/>
      <c r="E2704" s="34"/>
      <c r="F2704" s="34"/>
      <c r="G2704" s="34"/>
      <c r="H2704" s="34"/>
      <c r="I2704" s="34"/>
      <c r="J2704" s="34"/>
      <c r="K2704" s="34"/>
      <c r="L2704" s="34"/>
      <c r="M2704" s="34"/>
      <c r="N2704" s="34"/>
      <c r="O2704" s="34"/>
      <c r="P2704" s="34"/>
      <c r="W2704" s="196"/>
      <c r="X2704" s="111">
        <f t="shared" si="350"/>
        <v>0</v>
      </c>
      <c r="Y2704"/>
      <c r="Z2704"/>
      <c r="AA2704"/>
      <c r="AB2704"/>
      <c r="AC2704" s="66"/>
    </row>
    <row r="2705" spans="1:29" s="35" customFormat="1">
      <c r="B2705" s="38" t="s">
        <v>1582</v>
      </c>
      <c r="C2705" s="36" t="s">
        <v>60</v>
      </c>
      <c r="D2705" s="36"/>
      <c r="E2705" s="34"/>
      <c r="F2705" s="34"/>
      <c r="G2705" s="34"/>
      <c r="H2705" s="34"/>
      <c r="I2705" s="34"/>
      <c r="J2705" s="34"/>
      <c r="K2705" s="34"/>
      <c r="L2705" s="34"/>
      <c r="M2705" s="34"/>
      <c r="N2705" s="34"/>
      <c r="O2705" s="34"/>
      <c r="P2705" s="34"/>
      <c r="W2705" s="196"/>
      <c r="X2705" s="111">
        <f t="shared" si="350"/>
        <v>0</v>
      </c>
      <c r="Y2705"/>
      <c r="Z2705"/>
      <c r="AA2705"/>
      <c r="AB2705"/>
      <c r="AC2705" s="66"/>
    </row>
    <row r="2706" spans="1:29" s="35" customFormat="1">
      <c r="B2706" s="38" t="s">
        <v>1583</v>
      </c>
      <c r="C2706" s="36" t="s">
        <v>60</v>
      </c>
      <c r="D2706" s="36"/>
      <c r="E2706" s="34"/>
      <c r="F2706" s="34"/>
      <c r="G2706" s="34"/>
      <c r="H2706" s="34"/>
      <c r="I2706" s="34"/>
      <c r="J2706" s="34"/>
      <c r="K2706" s="34" t="s">
        <v>716</v>
      </c>
      <c r="L2706" s="34"/>
      <c r="M2706" s="34"/>
      <c r="N2706" s="34"/>
      <c r="O2706" s="34"/>
      <c r="P2706" s="34"/>
      <c r="W2706" s="196"/>
      <c r="X2706" s="111">
        <f t="shared" si="350"/>
        <v>0</v>
      </c>
      <c r="Y2706"/>
      <c r="Z2706"/>
      <c r="AA2706"/>
      <c r="AB2706"/>
      <c r="AC2706" s="66"/>
    </row>
    <row r="2707" spans="1:29" s="141" customFormat="1">
      <c r="A2707" s="35"/>
      <c r="B2707" s="375" t="s">
        <v>2080</v>
      </c>
      <c r="C2707" s="375"/>
      <c r="D2707" s="375"/>
      <c r="E2707" s="375"/>
      <c r="F2707" s="375"/>
      <c r="G2707" s="375"/>
      <c r="H2707" s="375"/>
      <c r="I2707" s="375"/>
      <c r="J2707" s="375"/>
      <c r="K2707" s="375"/>
      <c r="L2707" s="375"/>
      <c r="M2707" s="375"/>
      <c r="N2707" s="375"/>
      <c r="O2707" s="375"/>
      <c r="P2707" s="375"/>
      <c r="W2707" s="142"/>
      <c r="X2707" s="223">
        <f t="shared" si="350"/>
        <v>0</v>
      </c>
      <c r="Y2707" s="144"/>
      <c r="Z2707" s="144"/>
      <c r="AA2707" s="144"/>
      <c r="AB2707" s="144"/>
      <c r="AC2707" s="153"/>
    </row>
    <row r="2708" spans="1:29" s="35" customFormat="1">
      <c r="B2708" s="38" t="s">
        <v>1584</v>
      </c>
      <c r="C2708" s="36" t="s">
        <v>60</v>
      </c>
      <c r="D2708" s="36"/>
      <c r="E2708" s="129" t="s">
        <v>1332</v>
      </c>
      <c r="F2708" s="129"/>
      <c r="G2708" s="129"/>
      <c r="H2708" s="129"/>
      <c r="I2708" s="129"/>
      <c r="J2708" s="129" t="str">
        <f>+J597</f>
        <v>AZUL</v>
      </c>
      <c r="K2708" s="129"/>
      <c r="L2708" s="129">
        <v>2</v>
      </c>
      <c r="M2708" s="129"/>
      <c r="N2708" s="129"/>
      <c r="O2708" s="129" t="str">
        <f>+B2707</f>
        <v>AREA TV</v>
      </c>
      <c r="P2708" s="74"/>
      <c r="W2708" s="196">
        <v>3000</v>
      </c>
      <c r="X2708" s="111">
        <f t="shared" si="350"/>
        <v>6000</v>
      </c>
      <c r="Y2708"/>
      <c r="Z2708"/>
      <c r="AA2708"/>
      <c r="AB2708"/>
      <c r="AC2708" s="66"/>
    </row>
    <row r="2709" spans="1:29" s="35" customFormat="1">
      <c r="B2709" s="38" t="s">
        <v>1585</v>
      </c>
      <c r="C2709" s="36" t="s">
        <v>60</v>
      </c>
      <c r="D2709" s="36"/>
      <c r="E2709" s="129" t="s">
        <v>1794</v>
      </c>
      <c r="F2709" s="129"/>
      <c r="G2709" s="129"/>
      <c r="H2709" s="129"/>
      <c r="I2709" s="129"/>
      <c r="J2709" s="129" t="str">
        <f>+J598</f>
        <v>BLANCO</v>
      </c>
      <c r="K2709" s="129"/>
      <c r="L2709" s="129">
        <v>1</v>
      </c>
      <c r="M2709" s="129"/>
      <c r="N2709" s="129"/>
      <c r="O2709" s="129" t="str">
        <f>+B2707</f>
        <v>AREA TV</v>
      </c>
      <c r="P2709" s="74"/>
      <c r="W2709" s="196">
        <v>1200</v>
      </c>
      <c r="X2709" s="111">
        <f t="shared" si="350"/>
        <v>1200</v>
      </c>
      <c r="Y2709"/>
      <c r="Z2709"/>
      <c r="AA2709"/>
      <c r="AB2709"/>
      <c r="AC2709" s="66"/>
    </row>
    <row r="2710" spans="1:29" s="35" customFormat="1">
      <c r="B2710" s="38" t="s">
        <v>1586</v>
      </c>
      <c r="C2710" s="36" t="s">
        <v>60</v>
      </c>
      <c r="D2710" s="36"/>
      <c r="E2710" s="129" t="s">
        <v>2081</v>
      </c>
      <c r="F2710" s="129"/>
      <c r="G2710" s="129"/>
      <c r="H2710" s="129"/>
      <c r="I2710" s="129"/>
      <c r="J2710" s="129" t="s">
        <v>1134</v>
      </c>
      <c r="K2710" s="129"/>
      <c r="L2710" s="129">
        <v>1</v>
      </c>
      <c r="M2710" s="129"/>
      <c r="N2710" s="129"/>
      <c r="O2710" s="129" t="str">
        <f>+B2707</f>
        <v>AREA TV</v>
      </c>
      <c r="P2710" s="74"/>
      <c r="W2710" s="196">
        <v>3000</v>
      </c>
      <c r="X2710" s="111">
        <f t="shared" si="350"/>
        <v>3000</v>
      </c>
      <c r="Y2710"/>
      <c r="Z2710"/>
      <c r="AA2710"/>
      <c r="AB2710"/>
      <c r="AC2710" s="66"/>
    </row>
    <row r="2711" spans="1:29" s="35" customFormat="1">
      <c r="B2711" s="38" t="s">
        <v>1587</v>
      </c>
      <c r="C2711" s="36" t="s">
        <v>60</v>
      </c>
      <c r="D2711" s="36"/>
      <c r="E2711" s="129" t="s">
        <v>2082</v>
      </c>
      <c r="F2711" s="129"/>
      <c r="G2711" s="129"/>
      <c r="H2711" s="129"/>
      <c r="I2711" s="129"/>
      <c r="J2711" s="129" t="s">
        <v>402</v>
      </c>
      <c r="K2711" s="129"/>
      <c r="L2711" s="129">
        <v>1</v>
      </c>
      <c r="M2711" s="129"/>
      <c r="N2711" s="129"/>
      <c r="O2711" s="129" t="str">
        <f>+B2707</f>
        <v>AREA TV</v>
      </c>
      <c r="P2711" s="74"/>
      <c r="W2711" s="196">
        <v>1500</v>
      </c>
      <c r="X2711" s="111">
        <f t="shared" si="350"/>
        <v>1500</v>
      </c>
      <c r="Y2711"/>
      <c r="Z2711"/>
      <c r="AA2711"/>
      <c r="AB2711"/>
      <c r="AC2711" s="66"/>
    </row>
    <row r="2712" spans="1:29" s="35" customFormat="1">
      <c r="B2712" s="38" t="s">
        <v>1588</v>
      </c>
      <c r="C2712" s="36" t="s">
        <v>60</v>
      </c>
      <c r="D2712" s="36"/>
      <c r="E2712" s="129"/>
      <c r="F2712" s="129"/>
      <c r="G2712" s="129"/>
      <c r="H2712" s="129"/>
      <c r="I2712" s="129"/>
      <c r="J2712" s="129"/>
      <c r="K2712" s="129"/>
      <c r="L2712" s="129"/>
      <c r="M2712" s="129"/>
      <c r="N2712" s="129"/>
      <c r="O2712" s="129"/>
      <c r="P2712" s="129"/>
      <c r="W2712" s="196"/>
      <c r="X2712" s="111">
        <f t="shared" si="350"/>
        <v>0</v>
      </c>
      <c r="Y2712"/>
      <c r="Z2712"/>
      <c r="AA2712"/>
      <c r="AB2712"/>
      <c r="AC2712" s="66"/>
    </row>
    <row r="2713" spans="1:29" s="141" customFormat="1">
      <c r="A2713" s="35"/>
      <c r="B2713" s="375" t="e">
        <f>+#REF!</f>
        <v>#REF!</v>
      </c>
      <c r="C2713" s="375"/>
      <c r="D2713" s="375"/>
      <c r="E2713" s="375"/>
      <c r="F2713" s="375"/>
      <c r="G2713" s="375"/>
      <c r="H2713" s="375"/>
      <c r="I2713" s="375"/>
      <c r="J2713" s="375"/>
      <c r="K2713" s="375"/>
      <c r="L2713" s="375"/>
      <c r="M2713" s="375"/>
      <c r="N2713" s="375"/>
      <c r="O2713" s="375"/>
      <c r="P2713" s="375"/>
      <c r="W2713" s="142"/>
      <c r="X2713" s="223">
        <f t="shared" si="350"/>
        <v>0</v>
      </c>
      <c r="Y2713" s="144"/>
      <c r="Z2713" s="144"/>
      <c r="AA2713" s="144"/>
      <c r="AB2713" s="144"/>
      <c r="AC2713" s="153"/>
    </row>
    <row r="2714" spans="1:29" s="167" customFormat="1">
      <c r="B2714" s="168" t="s">
        <v>1589</v>
      </c>
      <c r="C2714" s="169" t="s">
        <v>60</v>
      </c>
      <c r="D2714" s="169"/>
      <c r="E2714" s="170" t="s">
        <v>896</v>
      </c>
      <c r="F2714" s="170"/>
      <c r="G2714" s="170" t="s">
        <v>895</v>
      </c>
      <c r="H2714" s="170"/>
      <c r="I2714" s="170"/>
      <c r="J2714" s="170" t="s">
        <v>402</v>
      </c>
      <c r="K2714" s="170" t="s">
        <v>541</v>
      </c>
      <c r="L2714" s="170">
        <v>3</v>
      </c>
      <c r="O2714" s="170" t="e">
        <f>+O2747</f>
        <v>#REF!</v>
      </c>
      <c r="P2714" s="170"/>
      <c r="W2714" s="171">
        <v>1000</v>
      </c>
      <c r="X2714" s="255">
        <f t="shared" si="350"/>
        <v>3000</v>
      </c>
      <c r="Y2714" s="166"/>
      <c r="Z2714" s="166"/>
      <c r="AA2714" s="166"/>
      <c r="AB2714" s="166"/>
      <c r="AC2714" s="173"/>
    </row>
    <row r="2715" spans="1:29" s="167" customFormat="1">
      <c r="B2715" s="168" t="s">
        <v>1590</v>
      </c>
      <c r="C2715" s="169" t="s">
        <v>60</v>
      </c>
      <c r="D2715" s="169"/>
      <c r="E2715" s="170" t="s">
        <v>403</v>
      </c>
      <c r="F2715" s="170"/>
      <c r="G2715" s="170" t="s">
        <v>897</v>
      </c>
      <c r="H2715" s="170"/>
      <c r="I2715" s="170"/>
      <c r="J2715" s="170" t="s">
        <v>402</v>
      </c>
      <c r="K2715" s="170" t="s">
        <v>541</v>
      </c>
      <c r="L2715" s="170">
        <v>1</v>
      </c>
      <c r="O2715" s="170" t="e">
        <f>+O2748</f>
        <v>#REF!</v>
      </c>
      <c r="P2715" s="170"/>
      <c r="W2715" s="171">
        <v>1500</v>
      </c>
      <c r="X2715" s="255">
        <f t="shared" si="350"/>
        <v>1500</v>
      </c>
      <c r="Y2715" s="166"/>
      <c r="Z2715" s="166"/>
      <c r="AA2715" s="166"/>
      <c r="AB2715" s="166"/>
      <c r="AC2715" s="173"/>
    </row>
    <row r="2716" spans="1:29" s="167" customFormat="1">
      <c r="B2716" s="168" t="s">
        <v>1591</v>
      </c>
      <c r="C2716" s="169" t="s">
        <v>60</v>
      </c>
      <c r="D2716" s="169"/>
      <c r="E2716" s="170" t="s">
        <v>403</v>
      </c>
      <c r="F2716" s="170"/>
      <c r="G2716" s="170" t="s">
        <v>404</v>
      </c>
      <c r="H2716" s="170"/>
      <c r="I2716" s="170"/>
      <c r="J2716" s="170" t="s">
        <v>402</v>
      </c>
      <c r="K2716" s="170" t="s">
        <v>541</v>
      </c>
      <c r="L2716" s="170">
        <v>3</v>
      </c>
      <c r="O2716" s="170" t="e">
        <f>+O2714</f>
        <v>#REF!</v>
      </c>
      <c r="P2716" s="170"/>
      <c r="W2716" s="171">
        <v>1000</v>
      </c>
      <c r="X2716" s="255">
        <f t="shared" si="350"/>
        <v>3000</v>
      </c>
      <c r="Y2716" s="166"/>
      <c r="Z2716" s="166"/>
      <c r="AA2716" s="166"/>
      <c r="AB2716" s="166"/>
      <c r="AC2716" s="173"/>
    </row>
    <row r="2717" spans="1:29" s="167" customFormat="1">
      <c r="B2717" s="168" t="s">
        <v>2121</v>
      </c>
      <c r="C2717" s="169" t="s">
        <v>60</v>
      </c>
      <c r="D2717" s="169"/>
      <c r="E2717" s="170" t="s">
        <v>496</v>
      </c>
      <c r="F2717" s="170"/>
      <c r="G2717" s="170" t="s">
        <v>901</v>
      </c>
      <c r="H2717" s="170"/>
      <c r="I2717" s="170"/>
      <c r="J2717" s="170" t="s">
        <v>402</v>
      </c>
      <c r="K2717" s="170" t="str">
        <f>+K2716</f>
        <v>Dañado</v>
      </c>
      <c r="L2717" s="170">
        <v>2</v>
      </c>
      <c r="O2717" s="170" t="e">
        <f>+O2715</f>
        <v>#REF!</v>
      </c>
      <c r="P2717" s="170"/>
      <c r="W2717" s="171">
        <v>1000</v>
      </c>
      <c r="X2717" s="255">
        <f t="shared" si="350"/>
        <v>2000</v>
      </c>
      <c r="Y2717" s="166"/>
      <c r="Z2717" s="166"/>
      <c r="AA2717" s="166"/>
      <c r="AB2717" s="166"/>
      <c r="AC2717" s="173"/>
    </row>
    <row r="2718" spans="1:29" s="167" customFormat="1">
      <c r="B2718" s="168" t="s">
        <v>2122</v>
      </c>
      <c r="C2718" s="169" t="s">
        <v>60</v>
      </c>
      <c r="D2718" s="169"/>
      <c r="E2718" s="170" t="s">
        <v>917</v>
      </c>
      <c r="F2718" s="170"/>
      <c r="G2718" s="170" t="s">
        <v>594</v>
      </c>
      <c r="H2718" s="170"/>
      <c r="I2718" s="170"/>
      <c r="J2718" s="170" t="s">
        <v>402</v>
      </c>
      <c r="K2718" s="170" t="s">
        <v>541</v>
      </c>
      <c r="L2718" s="170">
        <v>1</v>
      </c>
      <c r="M2718" s="170"/>
      <c r="N2718" s="170"/>
      <c r="O2718" s="170" t="str">
        <f>+O12</f>
        <v>ACTIVO FIJO</v>
      </c>
      <c r="P2718" s="170"/>
      <c r="W2718" s="171">
        <v>1500</v>
      </c>
      <c r="X2718" s="255">
        <f t="shared" si="350"/>
        <v>1500</v>
      </c>
      <c r="Y2718" s="166"/>
      <c r="Z2718" s="166"/>
      <c r="AA2718" s="166"/>
      <c r="AB2718" s="166"/>
      <c r="AC2718" s="173"/>
    </row>
    <row r="2719" spans="1:29" s="167" customFormat="1">
      <c r="B2719" s="168" t="s">
        <v>2123</v>
      </c>
      <c r="C2719" s="169" t="s">
        <v>60</v>
      </c>
      <c r="D2719" s="169"/>
      <c r="E2719" s="170" t="str">
        <f>+E2716</f>
        <v>UPS</v>
      </c>
      <c r="F2719" s="170"/>
      <c r="G2719" s="170" t="s">
        <v>895</v>
      </c>
      <c r="H2719" s="170"/>
      <c r="I2719" s="170"/>
      <c r="J2719" s="170" t="s">
        <v>402</v>
      </c>
      <c r="K2719" s="170" t="str">
        <f>+K2718</f>
        <v>Dañado</v>
      </c>
      <c r="L2719" s="170">
        <v>1</v>
      </c>
      <c r="O2719" s="170" t="str">
        <f>+O13</f>
        <v>ACTIVO FIJO</v>
      </c>
      <c r="P2719" s="170"/>
      <c r="W2719" s="171">
        <v>1200</v>
      </c>
      <c r="X2719" s="255">
        <f t="shared" si="350"/>
        <v>1200</v>
      </c>
      <c r="Y2719" s="166"/>
      <c r="Z2719" s="166"/>
      <c r="AA2719" s="166"/>
      <c r="AB2719" s="166"/>
      <c r="AC2719" s="173"/>
    </row>
    <row r="2720" spans="1:29" s="167" customFormat="1">
      <c r="B2720" s="168" t="s">
        <v>2124</v>
      </c>
      <c r="C2720" s="169" t="s">
        <v>60</v>
      </c>
      <c r="D2720" s="169"/>
      <c r="E2720" s="170" t="s">
        <v>393</v>
      </c>
      <c r="F2720" s="170"/>
      <c r="G2720" s="170" t="s">
        <v>394</v>
      </c>
      <c r="H2720" s="170">
        <v>136423</v>
      </c>
      <c r="I2720" s="170">
        <v>136423</v>
      </c>
      <c r="J2720" s="170" t="s">
        <v>388</v>
      </c>
      <c r="K2720" s="170" t="s">
        <v>395</v>
      </c>
      <c r="L2720" s="170">
        <v>18</v>
      </c>
      <c r="M2720" s="170"/>
      <c r="N2720" s="170"/>
      <c r="O2720" s="170" t="s">
        <v>658</v>
      </c>
      <c r="P2720" s="170" t="s">
        <v>397</v>
      </c>
      <c r="W2720" s="171">
        <v>6000</v>
      </c>
      <c r="X2720" s="255">
        <f t="shared" si="350"/>
        <v>108000</v>
      </c>
      <c r="Y2720" s="166"/>
      <c r="Z2720" s="166"/>
      <c r="AA2720" s="166"/>
      <c r="AB2720" s="166"/>
      <c r="AC2720" s="173"/>
    </row>
    <row r="2721" spans="1:29" s="167" customFormat="1">
      <c r="B2721" s="168" t="s">
        <v>2125</v>
      </c>
      <c r="C2721" s="169" t="s">
        <v>60</v>
      </c>
      <c r="D2721" s="169"/>
      <c r="E2721" s="170" t="s">
        <v>393</v>
      </c>
      <c r="F2721" s="170"/>
      <c r="G2721" s="170" t="s">
        <v>400</v>
      </c>
      <c r="H2721" s="170" t="s">
        <v>401</v>
      </c>
      <c r="I2721" s="170" t="s">
        <v>401</v>
      </c>
      <c r="J2721" s="170" t="s">
        <v>402</v>
      </c>
      <c r="K2721" s="170" t="s">
        <v>395</v>
      </c>
      <c r="L2721" s="170">
        <v>1</v>
      </c>
      <c r="M2721" s="170"/>
      <c r="N2721" s="170"/>
      <c r="O2721" s="170" t="s">
        <v>658</v>
      </c>
      <c r="P2721" s="170" t="s">
        <v>397</v>
      </c>
      <c r="W2721" s="171">
        <v>6000</v>
      </c>
      <c r="X2721" s="255">
        <f t="shared" si="350"/>
        <v>6000</v>
      </c>
      <c r="Y2721" s="166"/>
      <c r="Z2721" s="166"/>
      <c r="AA2721" s="166"/>
      <c r="AB2721" s="166"/>
      <c r="AC2721" s="173"/>
    </row>
    <row r="2722" spans="1:29" s="167" customFormat="1">
      <c r="B2722" s="168" t="s">
        <v>2126</v>
      </c>
      <c r="C2722" s="169" t="s">
        <v>60</v>
      </c>
      <c r="D2722" s="169"/>
      <c r="E2722" s="170" t="s">
        <v>393</v>
      </c>
      <c r="F2722" s="170"/>
      <c r="G2722" s="170" t="s">
        <v>908</v>
      </c>
      <c r="H2722" s="170"/>
      <c r="I2722" s="170"/>
      <c r="J2722" s="170" t="s">
        <v>402</v>
      </c>
      <c r="K2722" s="170" t="s">
        <v>395</v>
      </c>
      <c r="L2722" s="170">
        <v>1</v>
      </c>
      <c r="M2722" s="170"/>
      <c r="N2722" s="170"/>
      <c r="O2722" s="170" t="str">
        <f>+O281</f>
        <v>ACTIVO FIJO/INFORMATICA</v>
      </c>
      <c r="P2722" s="170"/>
      <c r="W2722" s="171">
        <v>5500</v>
      </c>
      <c r="X2722" s="255">
        <f t="shared" si="350"/>
        <v>5500</v>
      </c>
      <c r="Y2722" s="166"/>
      <c r="Z2722" s="166"/>
      <c r="AA2722" s="166"/>
      <c r="AB2722" s="166"/>
      <c r="AC2722" s="173"/>
    </row>
    <row r="2723" spans="1:29" s="177" customFormat="1">
      <c r="B2723" s="168" t="s">
        <v>2127</v>
      </c>
      <c r="C2723" s="169" t="s">
        <v>60</v>
      </c>
      <c r="D2723" s="169"/>
      <c r="E2723" s="170" t="s">
        <v>453</v>
      </c>
      <c r="F2723" s="170"/>
      <c r="G2723" s="170" t="s">
        <v>850</v>
      </c>
      <c r="H2723" s="170" t="s">
        <v>851</v>
      </c>
      <c r="I2723" s="170"/>
      <c r="J2723" s="170" t="s">
        <v>388</v>
      </c>
      <c r="K2723" s="170" t="s">
        <v>595</v>
      </c>
      <c r="L2723" s="170">
        <v>1</v>
      </c>
      <c r="M2723" s="167"/>
      <c r="N2723" s="167"/>
      <c r="O2723" s="170" t="e">
        <f>+#REF!</f>
        <v>#REF!</v>
      </c>
      <c r="P2723" s="170" t="s">
        <v>852</v>
      </c>
      <c r="W2723" s="171">
        <f>1500*60</f>
        <v>90000</v>
      </c>
      <c r="X2723" s="255">
        <f t="shared" si="350"/>
        <v>90000</v>
      </c>
      <c r="Y2723" s="176"/>
      <c r="Z2723" s="176"/>
      <c r="AA2723" s="176"/>
      <c r="AB2723" s="176"/>
      <c r="AC2723" s="180"/>
    </row>
    <row r="2724" spans="1:29" s="167" customFormat="1">
      <c r="B2724" s="168" t="s">
        <v>2128</v>
      </c>
      <c r="C2724" s="169" t="s">
        <v>60</v>
      </c>
      <c r="D2724" s="169"/>
      <c r="E2724" s="170" t="str">
        <f>+E2723</f>
        <v>MONITOR</v>
      </c>
      <c r="F2724" s="170"/>
      <c r="G2724" s="170" t="s">
        <v>895</v>
      </c>
      <c r="H2724" s="170"/>
      <c r="I2724" s="170"/>
      <c r="J2724" s="170" t="str">
        <f>+J2717</f>
        <v>Negro</v>
      </c>
      <c r="K2724" s="170" t="str">
        <f>+K2733</f>
        <v>Dañado</v>
      </c>
      <c r="L2724" s="170">
        <v>1</v>
      </c>
      <c r="O2724" s="170" t="e">
        <f>+O2733</f>
        <v>#REF!</v>
      </c>
      <c r="P2724" s="170"/>
      <c r="W2724" s="171">
        <v>2000</v>
      </c>
      <c r="X2724" s="255">
        <f t="shared" si="350"/>
        <v>2000</v>
      </c>
      <c r="Y2724" s="166"/>
      <c r="Z2724" s="166"/>
      <c r="AA2724" s="166"/>
      <c r="AB2724" s="166"/>
      <c r="AC2724" s="173"/>
    </row>
    <row r="2725" spans="1:29" s="177" customFormat="1">
      <c r="B2725" s="168" t="s">
        <v>2129</v>
      </c>
      <c r="C2725" s="169" t="s">
        <v>60</v>
      </c>
      <c r="D2725" s="169"/>
      <c r="E2725" s="170" t="s">
        <v>1203</v>
      </c>
      <c r="F2725" s="170"/>
      <c r="G2725" s="170" t="s">
        <v>1204</v>
      </c>
      <c r="H2725" s="170"/>
      <c r="I2725" s="170"/>
      <c r="J2725" s="170" t="str">
        <f>+J2722</f>
        <v>Negro</v>
      </c>
      <c r="K2725" s="170" t="str">
        <f>+K2724</f>
        <v>Dañado</v>
      </c>
      <c r="L2725" s="170">
        <v>1</v>
      </c>
      <c r="O2725" s="170" t="e">
        <f>+O2724</f>
        <v>#REF!</v>
      </c>
      <c r="P2725" s="178"/>
      <c r="W2725" s="171">
        <v>3000</v>
      </c>
      <c r="X2725" s="255">
        <f t="shared" si="350"/>
        <v>3000</v>
      </c>
      <c r="Y2725" s="176"/>
      <c r="Z2725" s="176"/>
      <c r="AA2725" s="176"/>
      <c r="AB2725" s="176"/>
      <c r="AC2725" s="180"/>
    </row>
    <row r="2726" spans="1:29" s="177" customFormat="1">
      <c r="B2726" s="168" t="s">
        <v>2130</v>
      </c>
      <c r="C2726" s="169" t="s">
        <v>60</v>
      </c>
      <c r="D2726" s="169"/>
      <c r="E2726" s="170" t="s">
        <v>1190</v>
      </c>
      <c r="F2726" s="170" t="s">
        <v>895</v>
      </c>
      <c r="G2726" s="170"/>
      <c r="H2726" s="170"/>
      <c r="I2726" s="170"/>
      <c r="J2726" s="170" t="str">
        <f>+J2715</f>
        <v>Negro</v>
      </c>
      <c r="K2726" s="170" t="str">
        <f>+K2747</f>
        <v>Dañado</v>
      </c>
      <c r="L2726" s="170">
        <v>1</v>
      </c>
      <c r="M2726" s="170"/>
      <c r="N2726" s="170"/>
      <c r="O2726" s="170" t="e">
        <f>+O2754</f>
        <v>#REF!</v>
      </c>
      <c r="P2726" s="170"/>
      <c r="W2726" s="171">
        <v>1000</v>
      </c>
      <c r="X2726" s="255">
        <f t="shared" si="350"/>
        <v>1000</v>
      </c>
      <c r="Y2726" s="176"/>
      <c r="Z2726" s="176"/>
      <c r="AA2726" s="176"/>
      <c r="AB2726" s="176"/>
      <c r="AC2726" s="180"/>
    </row>
    <row r="2727" spans="1:29" s="177" customFormat="1">
      <c r="B2727" s="168" t="s">
        <v>2131</v>
      </c>
      <c r="C2727" s="169" t="s">
        <v>60</v>
      </c>
      <c r="D2727" s="169"/>
      <c r="E2727" s="170" t="s">
        <v>896</v>
      </c>
      <c r="F2727" s="170" t="s">
        <v>895</v>
      </c>
      <c r="G2727" s="170"/>
      <c r="H2727" s="170"/>
      <c r="I2727" s="170" t="s">
        <v>1822</v>
      </c>
      <c r="J2727" s="170" t="str">
        <f>+J2716</f>
        <v>Negro</v>
      </c>
      <c r="K2727" s="170" t="str">
        <f>+K2748</f>
        <v>Dañado</v>
      </c>
      <c r="L2727" s="170">
        <v>1</v>
      </c>
      <c r="M2727" s="170"/>
      <c r="N2727" s="170"/>
      <c r="O2727" s="170" t="e">
        <f>+O2724</f>
        <v>#REF!</v>
      </c>
      <c r="P2727" s="170"/>
      <c r="W2727" s="171">
        <v>2000</v>
      </c>
      <c r="X2727" s="255">
        <f t="shared" si="350"/>
        <v>2000</v>
      </c>
      <c r="Y2727" s="176"/>
      <c r="Z2727" s="176"/>
      <c r="AA2727" s="176"/>
      <c r="AB2727" s="176"/>
      <c r="AC2727" s="180"/>
    </row>
    <row r="2728" spans="1:29" s="177" customFormat="1">
      <c r="B2728" s="168" t="s">
        <v>2132</v>
      </c>
      <c r="C2728" s="169" t="s">
        <v>60</v>
      </c>
      <c r="D2728" s="169"/>
      <c r="E2728" s="170" t="s">
        <v>896</v>
      </c>
      <c r="F2728" s="170" t="s">
        <v>895</v>
      </c>
      <c r="G2728" s="170"/>
      <c r="H2728" s="170"/>
      <c r="I2728" s="170" t="s">
        <v>1823</v>
      </c>
      <c r="J2728" s="170" t="str">
        <f>+J2726</f>
        <v>Negro</v>
      </c>
      <c r="K2728" s="170" t="str">
        <f>+K2749</f>
        <v>Dañado</v>
      </c>
      <c r="L2728" s="170">
        <v>1</v>
      </c>
      <c r="M2728" s="170"/>
      <c r="N2728" s="170"/>
      <c r="O2728" s="170" t="e">
        <f>+O2725</f>
        <v>#REF!</v>
      </c>
      <c r="P2728" s="170"/>
      <c r="W2728" s="171">
        <v>2000</v>
      </c>
      <c r="X2728" s="255">
        <f t="shared" si="350"/>
        <v>2000</v>
      </c>
      <c r="Y2728" s="176"/>
      <c r="Z2728" s="176"/>
      <c r="AA2728" s="176"/>
      <c r="AB2728" s="176"/>
      <c r="AC2728" s="180"/>
    </row>
    <row r="2729" spans="1:29" s="177" customFormat="1">
      <c r="B2729" s="168" t="s">
        <v>2133</v>
      </c>
      <c r="C2729" s="169" t="s">
        <v>60</v>
      </c>
      <c r="D2729" s="169"/>
      <c r="E2729" s="170" t="s">
        <v>393</v>
      </c>
      <c r="F2729" s="170" t="s">
        <v>497</v>
      </c>
      <c r="G2729" s="170" t="s">
        <v>1824</v>
      </c>
      <c r="H2729" s="170"/>
      <c r="I2729" s="170"/>
      <c r="J2729" s="170" t="s">
        <v>562</v>
      </c>
      <c r="K2729" s="170" t="str">
        <f>+K2750</f>
        <v>Dañado</v>
      </c>
      <c r="L2729" s="170">
        <v>1</v>
      </c>
      <c r="M2729" s="170"/>
      <c r="N2729" s="170"/>
      <c r="O2729" s="170" t="e">
        <f>+O2726</f>
        <v>#REF!</v>
      </c>
      <c r="P2729" s="170"/>
      <c r="W2729" s="171">
        <v>6000</v>
      </c>
      <c r="X2729" s="255">
        <f t="shared" si="350"/>
        <v>6000</v>
      </c>
      <c r="Y2729" s="176"/>
      <c r="Z2729" s="176"/>
      <c r="AA2729" s="176"/>
      <c r="AB2729" s="176"/>
      <c r="AC2729" s="180"/>
    </row>
    <row r="2730" spans="1:29" s="177" customFormat="1">
      <c r="B2730" s="168" t="s">
        <v>2134</v>
      </c>
      <c r="C2730" s="169" t="s">
        <v>60</v>
      </c>
      <c r="D2730" s="169"/>
      <c r="E2730" s="170" t="str">
        <f>+E2724</f>
        <v>MONITOR</v>
      </c>
      <c r="F2730" s="170" t="s">
        <v>1832</v>
      </c>
      <c r="G2730" s="170"/>
      <c r="H2730" s="170"/>
      <c r="I2730" s="170" t="s">
        <v>1833</v>
      </c>
      <c r="J2730" s="170" t="str">
        <f>+J2726</f>
        <v>Negro</v>
      </c>
      <c r="K2730" s="170" t="str">
        <f>+K2725</f>
        <v>Dañado</v>
      </c>
      <c r="L2730" s="170">
        <v>1</v>
      </c>
      <c r="M2730" s="170"/>
      <c r="N2730" s="170"/>
      <c r="O2730" s="170" t="e">
        <f>+O2727</f>
        <v>#REF!</v>
      </c>
      <c r="P2730" s="170"/>
      <c r="W2730" s="171">
        <v>2000</v>
      </c>
      <c r="X2730" s="255">
        <f t="shared" si="350"/>
        <v>2000</v>
      </c>
      <c r="Y2730" s="176"/>
      <c r="Z2730" s="176"/>
      <c r="AA2730" s="176"/>
      <c r="AB2730" s="176"/>
      <c r="AC2730" s="180"/>
    </row>
    <row r="2731" spans="1:29" s="177" customFormat="1">
      <c r="B2731" s="168" t="s">
        <v>2135</v>
      </c>
      <c r="C2731" s="169" t="s">
        <v>60</v>
      </c>
      <c r="D2731" s="169"/>
      <c r="E2731" s="170" t="str">
        <f>+E2717</f>
        <v xml:space="preserve">TECLADO </v>
      </c>
      <c r="F2731" s="170" t="s">
        <v>1854</v>
      </c>
      <c r="G2731" s="170"/>
      <c r="H2731" s="170"/>
      <c r="I2731" s="170"/>
      <c r="J2731" s="170" t="str">
        <f>+J2722</f>
        <v>Negro</v>
      </c>
      <c r="K2731" s="170" t="str">
        <f>+K2727</f>
        <v>Dañado</v>
      </c>
      <c r="L2731" s="170">
        <f>+L2728</f>
        <v>1</v>
      </c>
      <c r="M2731" s="170"/>
      <c r="N2731" s="170"/>
      <c r="O2731" s="170" t="e">
        <f>+O2724</f>
        <v>#REF!</v>
      </c>
      <c r="P2731" s="170"/>
      <c r="W2731" s="171">
        <v>1500</v>
      </c>
      <c r="X2731" s="255">
        <f t="shared" si="350"/>
        <v>1500</v>
      </c>
      <c r="Y2731" s="176"/>
      <c r="Z2731" s="176"/>
      <c r="AA2731" s="176"/>
      <c r="AB2731" s="176"/>
      <c r="AC2731" s="180"/>
    </row>
    <row r="2732" spans="1:29" s="141" customFormat="1" ht="18.75" customHeight="1">
      <c r="A2732" s="35"/>
      <c r="B2732" s="375" t="s">
        <v>864</v>
      </c>
      <c r="C2732" s="375"/>
      <c r="D2732" s="375"/>
      <c r="E2732" s="375"/>
      <c r="F2732" s="375"/>
      <c r="G2732" s="375"/>
      <c r="H2732" s="375"/>
      <c r="I2732" s="375"/>
      <c r="J2732" s="375"/>
      <c r="K2732" s="375"/>
      <c r="L2732" s="375"/>
      <c r="M2732" s="375"/>
      <c r="N2732" s="375"/>
      <c r="O2732" s="375"/>
      <c r="P2732" s="375"/>
      <c r="W2732" s="142"/>
      <c r="X2732" s="223">
        <f t="shared" si="350"/>
        <v>0</v>
      </c>
      <c r="Y2732" s="144"/>
      <c r="Z2732" s="144"/>
      <c r="AA2732" s="144"/>
      <c r="AB2732" s="144"/>
      <c r="AC2732" s="153"/>
    </row>
    <row r="2733" spans="1:29" s="177" customFormat="1">
      <c r="B2733" s="168" t="s">
        <v>2136</v>
      </c>
      <c r="C2733" s="169" t="s">
        <v>60</v>
      </c>
      <c r="D2733" s="169"/>
      <c r="E2733" s="170" t="str">
        <f>+E12</f>
        <v>LOCKERS</v>
      </c>
      <c r="F2733" s="178"/>
      <c r="G2733" s="178"/>
      <c r="H2733" s="178"/>
      <c r="I2733" s="178"/>
      <c r="J2733" s="170" t="s">
        <v>1134</v>
      </c>
      <c r="K2733" s="170" t="str">
        <f>+K2749</f>
        <v>Dañado</v>
      </c>
      <c r="L2733" s="178">
        <v>1</v>
      </c>
      <c r="O2733" s="170" t="e">
        <f>+O2751</f>
        <v>#REF!</v>
      </c>
      <c r="P2733" s="178"/>
      <c r="W2733" s="171">
        <v>2000</v>
      </c>
      <c r="X2733" s="255">
        <f t="shared" si="350"/>
        <v>2000</v>
      </c>
      <c r="Y2733" s="176"/>
      <c r="Z2733" s="176"/>
      <c r="AA2733" s="176"/>
      <c r="AB2733" s="176"/>
      <c r="AC2733" s="180"/>
    </row>
    <row r="2734" spans="1:29" s="177" customFormat="1">
      <c r="B2734" s="168" t="s">
        <v>2137</v>
      </c>
      <c r="C2734" s="169" t="s">
        <v>60</v>
      </c>
      <c r="D2734" s="169"/>
      <c r="E2734" s="170" t="s">
        <v>1241</v>
      </c>
      <c r="F2734" s="178"/>
      <c r="G2734" s="178"/>
      <c r="H2734" s="178"/>
      <c r="I2734" s="178"/>
      <c r="J2734" s="170" t="str">
        <f>+J2719</f>
        <v>Negro</v>
      </c>
      <c r="K2734" s="178" t="str">
        <f>+K2724</f>
        <v>Dañado</v>
      </c>
      <c r="L2734" s="178">
        <v>4</v>
      </c>
      <c r="O2734" s="170" t="e">
        <f>+O2725</f>
        <v>#REF!</v>
      </c>
      <c r="P2734" s="178"/>
      <c r="W2734" s="171">
        <v>500</v>
      </c>
      <c r="X2734" s="255">
        <f>+W2734*L2734</f>
        <v>2000</v>
      </c>
      <c r="Y2734" s="176"/>
      <c r="Z2734" s="176"/>
      <c r="AA2734" s="176"/>
      <c r="AB2734" s="176"/>
      <c r="AC2734" s="180"/>
    </row>
    <row r="2735" spans="1:29" s="177" customFormat="1">
      <c r="B2735" s="168" t="s">
        <v>2138</v>
      </c>
      <c r="C2735" s="169" t="s">
        <v>60</v>
      </c>
      <c r="D2735" s="169"/>
      <c r="E2735" s="170" t="s">
        <v>1817</v>
      </c>
      <c r="F2735" s="170" t="s">
        <v>1818</v>
      </c>
      <c r="G2735" s="170">
        <v>19205</v>
      </c>
      <c r="H2735" s="170"/>
      <c r="I2735" s="170"/>
      <c r="J2735" s="170" t="str">
        <f>+J2716</f>
        <v>Negro</v>
      </c>
      <c r="K2735" s="170" t="str">
        <f>+K2748</f>
        <v>Dañado</v>
      </c>
      <c r="L2735" s="170">
        <v>1</v>
      </c>
      <c r="M2735" s="170"/>
      <c r="N2735" s="170"/>
      <c r="O2735" s="170" t="e">
        <f>+O2726</f>
        <v>#REF!</v>
      </c>
      <c r="P2735" s="170"/>
      <c r="W2735" s="171">
        <f>500*60</f>
        <v>30000</v>
      </c>
      <c r="X2735" s="255">
        <f>+L2735*W2735</f>
        <v>30000</v>
      </c>
      <c r="Y2735" s="176"/>
      <c r="Z2735" s="176"/>
      <c r="AA2735" s="176"/>
      <c r="AB2735" s="176"/>
      <c r="AC2735" s="180"/>
    </row>
    <row r="2736" spans="1:29" s="177" customFormat="1">
      <c r="B2736" s="168" t="s">
        <v>2139</v>
      </c>
      <c r="C2736" s="169" t="s">
        <v>60</v>
      </c>
      <c r="D2736" s="169"/>
      <c r="E2736" s="170" t="s">
        <v>1819</v>
      </c>
      <c r="F2736" s="170" t="s">
        <v>1820</v>
      </c>
      <c r="G2736" s="170" t="s">
        <v>1821</v>
      </c>
      <c r="H2736" s="170"/>
      <c r="I2736" s="170"/>
      <c r="J2736" s="170" t="str">
        <f>+J2717</f>
        <v>Negro</v>
      </c>
      <c r="K2736" s="170" t="str">
        <f>+K2714</f>
        <v>Dañado</v>
      </c>
      <c r="L2736" s="170">
        <v>1</v>
      </c>
      <c r="M2736" s="170"/>
      <c r="N2736" s="170"/>
      <c r="O2736" s="170" t="e">
        <f>+O2735</f>
        <v>#REF!</v>
      </c>
      <c r="P2736" s="170"/>
      <c r="W2736" s="171">
        <f>500*60</f>
        <v>30000</v>
      </c>
      <c r="X2736" s="255">
        <f>+L2736*W2736</f>
        <v>30000</v>
      </c>
      <c r="Y2736" s="176"/>
      <c r="Z2736" s="176"/>
      <c r="AA2736" s="176"/>
      <c r="AB2736" s="176"/>
      <c r="AC2736" s="180"/>
    </row>
    <row r="2737" spans="1:29" s="167" customFormat="1">
      <c r="B2737" s="168" t="s">
        <v>2140</v>
      </c>
      <c r="C2737" s="169" t="s">
        <v>60</v>
      </c>
      <c r="D2737" s="169"/>
      <c r="E2737" s="170" t="s">
        <v>1808</v>
      </c>
      <c r="G2737" s="170" t="s">
        <v>1809</v>
      </c>
      <c r="H2737" s="170"/>
      <c r="I2737" s="170"/>
      <c r="J2737" s="170" t="s">
        <v>1810</v>
      </c>
      <c r="K2737" s="170" t="str">
        <f>+K14</f>
        <v>NUEVO</v>
      </c>
      <c r="L2737" s="170">
        <v>1</v>
      </c>
      <c r="O2737" s="170" t="s">
        <v>658</v>
      </c>
      <c r="P2737" s="170"/>
      <c r="W2737" s="171">
        <f>50*60</f>
        <v>3000</v>
      </c>
      <c r="X2737" s="255">
        <f>+L2737*W2737</f>
        <v>3000</v>
      </c>
      <c r="Y2737" s="166"/>
      <c r="Z2737" s="166"/>
      <c r="AA2737" s="166"/>
      <c r="AB2737" s="166"/>
      <c r="AC2737" s="173"/>
    </row>
    <row r="2738" spans="1:29" s="141" customFormat="1">
      <c r="A2738" s="35"/>
      <c r="B2738" s="375" t="str">
        <f>+O2739</f>
        <v>PARQUEO</v>
      </c>
      <c r="C2738" s="375"/>
      <c r="D2738" s="375"/>
      <c r="E2738" s="375"/>
      <c r="F2738" s="375"/>
      <c r="G2738" s="375"/>
      <c r="H2738" s="375"/>
      <c r="I2738" s="375"/>
      <c r="J2738" s="375"/>
      <c r="K2738" s="375"/>
      <c r="L2738" s="375"/>
      <c r="M2738" s="375"/>
      <c r="N2738" s="375"/>
      <c r="O2738" s="375"/>
      <c r="P2738" s="375"/>
      <c r="W2738" s="142"/>
      <c r="X2738" s="223">
        <f>+L2738*W2738</f>
        <v>0</v>
      </c>
      <c r="Y2738" s="144"/>
      <c r="Z2738" s="144"/>
      <c r="AA2738" s="144"/>
      <c r="AB2738" s="144"/>
      <c r="AC2738" s="153"/>
    </row>
    <row r="2739" spans="1:29" s="170" customFormat="1">
      <c r="B2739" s="168" t="s">
        <v>2141</v>
      </c>
      <c r="C2739" s="169" t="s">
        <v>60</v>
      </c>
      <c r="D2739" s="169"/>
      <c r="E2739" s="170" t="s">
        <v>865</v>
      </c>
      <c r="G2739" s="170" t="s">
        <v>866</v>
      </c>
      <c r="H2739" s="170" t="s">
        <v>867</v>
      </c>
      <c r="J2739" s="170" t="s">
        <v>868</v>
      </c>
      <c r="K2739" s="170" t="s">
        <v>541</v>
      </c>
      <c r="L2739" s="170">
        <v>1</v>
      </c>
      <c r="M2739" s="167"/>
      <c r="N2739" s="167"/>
      <c r="O2739" s="170" t="s">
        <v>874</v>
      </c>
      <c r="W2739" s="171">
        <v>350000</v>
      </c>
      <c r="X2739" s="255">
        <f t="shared" ref="X2739:X2749" si="351">+L2739*W2739</f>
        <v>350000</v>
      </c>
      <c r="Y2739" s="187"/>
      <c r="Z2739" s="187"/>
      <c r="AA2739" s="187"/>
      <c r="AB2739" s="187"/>
      <c r="AC2739" s="267"/>
    </row>
    <row r="2740" spans="1:29" s="151" customFormat="1" ht="15.75" customHeight="1">
      <c r="A2740" s="42"/>
      <c r="B2740" s="376" t="e">
        <f>+#REF!</f>
        <v>#REF!</v>
      </c>
      <c r="C2740" s="376"/>
      <c r="D2740" s="376"/>
      <c r="E2740" s="376"/>
      <c r="F2740" s="376"/>
      <c r="G2740" s="376"/>
      <c r="H2740" s="376"/>
      <c r="I2740" s="376"/>
      <c r="J2740" s="376"/>
      <c r="K2740" s="376"/>
      <c r="L2740" s="376"/>
      <c r="M2740" s="376"/>
      <c r="N2740" s="376"/>
      <c r="O2740" s="376"/>
      <c r="P2740" s="376"/>
      <c r="W2740" s="142"/>
      <c r="X2740" s="223">
        <f t="shared" si="351"/>
        <v>0</v>
      </c>
      <c r="Y2740" s="152"/>
      <c r="Z2740" s="152"/>
      <c r="AA2740" s="152"/>
      <c r="AB2740" s="152"/>
      <c r="AC2740" s="262"/>
    </row>
    <row r="2741" spans="1:29" s="177" customFormat="1">
      <c r="B2741" s="168" t="s">
        <v>2142</v>
      </c>
      <c r="C2741" s="169" t="s">
        <v>60</v>
      </c>
      <c r="D2741" s="169"/>
      <c r="E2741" s="178"/>
      <c r="F2741" s="170"/>
      <c r="G2741" s="170"/>
      <c r="H2741" s="170"/>
      <c r="I2741" s="170"/>
      <c r="J2741" s="170"/>
      <c r="K2741" s="170"/>
      <c r="L2741" s="170"/>
      <c r="M2741" s="170"/>
      <c r="N2741" s="170"/>
      <c r="O2741" s="178"/>
      <c r="P2741" s="170"/>
      <c r="W2741" s="171"/>
      <c r="X2741" s="255">
        <f t="shared" si="351"/>
        <v>0</v>
      </c>
      <c r="Y2741" s="176"/>
      <c r="Z2741" s="176"/>
      <c r="AA2741" s="176"/>
      <c r="AB2741" s="176"/>
      <c r="AC2741" s="180"/>
    </row>
    <row r="2742" spans="1:29" s="167" customFormat="1">
      <c r="B2742" s="168" t="s">
        <v>2143</v>
      </c>
      <c r="C2742" s="169" t="s">
        <v>60</v>
      </c>
      <c r="D2742" s="169"/>
      <c r="E2742" s="170" t="s">
        <v>601</v>
      </c>
      <c r="F2742" s="170" t="s">
        <v>602</v>
      </c>
      <c r="G2742" s="170" t="s">
        <v>603</v>
      </c>
      <c r="H2742" s="170" t="s">
        <v>604</v>
      </c>
      <c r="I2742" s="170"/>
      <c r="J2742" s="170" t="s">
        <v>562</v>
      </c>
      <c r="K2742" s="170" t="s">
        <v>541</v>
      </c>
      <c r="L2742" s="170">
        <v>2</v>
      </c>
      <c r="O2742" s="170" t="e">
        <f>+#REF!</f>
        <v>#REF!</v>
      </c>
      <c r="P2742" s="170"/>
      <c r="W2742" s="171">
        <f>330*60</f>
        <v>19800</v>
      </c>
      <c r="X2742" s="255">
        <f t="shared" si="351"/>
        <v>39600</v>
      </c>
      <c r="Y2742" s="166"/>
      <c r="Z2742" s="166"/>
      <c r="AA2742" s="166"/>
      <c r="AB2742" s="166"/>
      <c r="AC2742" s="173"/>
    </row>
    <row r="2743" spans="1:29" s="167" customFormat="1">
      <c r="B2743" s="168" t="s">
        <v>2144</v>
      </c>
      <c r="C2743" s="169" t="s">
        <v>60</v>
      </c>
      <c r="D2743" s="169"/>
      <c r="E2743" s="170" t="s">
        <v>605</v>
      </c>
      <c r="F2743" s="170" t="s">
        <v>606</v>
      </c>
      <c r="G2743" s="170"/>
      <c r="H2743" s="170"/>
      <c r="I2743" s="170"/>
      <c r="J2743" s="170" t="s">
        <v>607</v>
      </c>
      <c r="K2743" s="170" t="s">
        <v>541</v>
      </c>
      <c r="L2743" s="170">
        <v>1</v>
      </c>
      <c r="O2743" s="170" t="e">
        <f>+#REF!</f>
        <v>#REF!</v>
      </c>
      <c r="P2743" s="170"/>
      <c r="W2743" s="171">
        <v>830</v>
      </c>
      <c r="X2743" s="255">
        <f t="shared" si="351"/>
        <v>830</v>
      </c>
      <c r="Y2743" s="166"/>
      <c r="Z2743" s="166"/>
      <c r="AA2743" s="166"/>
      <c r="AB2743" s="166"/>
      <c r="AC2743" s="173"/>
    </row>
    <row r="2744" spans="1:29" s="167" customFormat="1">
      <c r="B2744" s="168" t="s">
        <v>2145</v>
      </c>
      <c r="C2744" s="169" t="s">
        <v>60</v>
      </c>
      <c r="D2744" s="169"/>
      <c r="E2744" s="170" t="s">
        <v>608</v>
      </c>
      <c r="F2744" s="170"/>
      <c r="G2744" s="170" t="s">
        <v>609</v>
      </c>
      <c r="H2744" s="170" t="s">
        <v>610</v>
      </c>
      <c r="I2744" s="170"/>
      <c r="J2744" s="170" t="s">
        <v>388</v>
      </c>
      <c r="K2744" s="170" t="s">
        <v>541</v>
      </c>
      <c r="L2744" s="170">
        <v>1</v>
      </c>
      <c r="O2744" s="170" t="e">
        <f>+O2742</f>
        <v>#REF!</v>
      </c>
      <c r="P2744" s="170"/>
      <c r="W2744" s="171">
        <v>250000</v>
      </c>
      <c r="X2744" s="255">
        <f t="shared" si="351"/>
        <v>250000</v>
      </c>
      <c r="Y2744" s="166"/>
      <c r="Z2744" s="166"/>
      <c r="AA2744" s="166"/>
      <c r="AB2744" s="166"/>
      <c r="AC2744" s="173"/>
    </row>
    <row r="2745" spans="1:29" s="167" customFormat="1">
      <c r="B2745" s="168" t="s">
        <v>2146</v>
      </c>
      <c r="C2745" s="169" t="s">
        <v>60</v>
      </c>
      <c r="D2745" s="169"/>
      <c r="E2745" s="170" t="s">
        <v>605</v>
      </c>
      <c r="F2745" s="170" t="s">
        <v>606</v>
      </c>
      <c r="G2745" s="170"/>
      <c r="H2745" s="170"/>
      <c r="I2745" s="170"/>
      <c r="J2745" s="170" t="s">
        <v>402</v>
      </c>
      <c r="K2745" s="170" t="s">
        <v>541</v>
      </c>
      <c r="L2745" s="170">
        <v>1</v>
      </c>
      <c r="O2745" s="170" t="e">
        <f>+O2743</f>
        <v>#REF!</v>
      </c>
      <c r="P2745" s="170"/>
      <c r="W2745" s="171">
        <v>830</v>
      </c>
      <c r="X2745" s="255">
        <f t="shared" si="351"/>
        <v>830</v>
      </c>
      <c r="Y2745" s="166"/>
      <c r="Z2745" s="166"/>
      <c r="AA2745" s="166"/>
      <c r="AB2745" s="166"/>
      <c r="AC2745" s="173"/>
    </row>
    <row r="2746" spans="1:29" s="167" customFormat="1">
      <c r="B2746" s="168" t="s">
        <v>2147</v>
      </c>
      <c r="C2746" s="169" t="s">
        <v>60</v>
      </c>
      <c r="D2746" s="169"/>
      <c r="E2746" s="170" t="s">
        <v>611</v>
      </c>
      <c r="F2746" s="170"/>
      <c r="G2746" s="170" t="s">
        <v>612</v>
      </c>
      <c r="H2746" s="170" t="s">
        <v>613</v>
      </c>
      <c r="I2746" s="170"/>
      <c r="J2746" s="170" t="s">
        <v>388</v>
      </c>
      <c r="K2746" s="170" t="s">
        <v>541</v>
      </c>
      <c r="L2746" s="170">
        <v>1</v>
      </c>
      <c r="O2746" s="170" t="e">
        <f>+O2744</f>
        <v>#REF!</v>
      </c>
      <c r="P2746" s="170"/>
      <c r="W2746" s="171">
        <f>5000*60</f>
        <v>300000</v>
      </c>
      <c r="X2746" s="255">
        <f t="shared" si="351"/>
        <v>300000</v>
      </c>
      <c r="Y2746" s="166"/>
      <c r="Z2746" s="166"/>
      <c r="AA2746" s="166"/>
      <c r="AB2746" s="166"/>
      <c r="AC2746" s="173"/>
    </row>
    <row r="2747" spans="1:29" s="167" customFormat="1">
      <c r="B2747" s="168" t="s">
        <v>2148</v>
      </c>
      <c r="C2747" s="169" t="s">
        <v>60</v>
      </c>
      <c r="D2747" s="169"/>
      <c r="E2747" s="170" t="s">
        <v>614</v>
      </c>
      <c r="F2747" s="170" t="s">
        <v>615</v>
      </c>
      <c r="G2747" s="170" t="s">
        <v>617</v>
      </c>
      <c r="H2747" s="170" t="s">
        <v>616</v>
      </c>
      <c r="I2747" s="170"/>
      <c r="J2747" s="170" t="s">
        <v>388</v>
      </c>
      <c r="K2747" s="170" t="s">
        <v>541</v>
      </c>
      <c r="L2747" s="170">
        <v>1</v>
      </c>
      <c r="O2747" s="170" t="e">
        <f>+O2745</f>
        <v>#REF!</v>
      </c>
      <c r="P2747" s="170"/>
      <c r="W2747" s="171">
        <f>300*60</f>
        <v>18000</v>
      </c>
      <c r="X2747" s="255">
        <f t="shared" si="351"/>
        <v>18000</v>
      </c>
      <c r="Y2747" s="166"/>
      <c r="Z2747" s="166"/>
      <c r="AA2747" s="166"/>
      <c r="AB2747" s="166"/>
      <c r="AC2747" s="173"/>
    </row>
    <row r="2748" spans="1:29" s="167" customFormat="1">
      <c r="B2748" s="168" t="s">
        <v>2149</v>
      </c>
      <c r="C2748" s="169" t="s">
        <v>60</v>
      </c>
      <c r="D2748" s="169"/>
      <c r="E2748" s="170" t="s">
        <v>540</v>
      </c>
      <c r="F2748" s="170"/>
      <c r="G2748" s="170"/>
      <c r="H2748" s="170" t="s">
        <v>539</v>
      </c>
      <c r="I2748" s="170"/>
      <c r="J2748" s="170" t="s">
        <v>402</v>
      </c>
      <c r="K2748" s="170" t="s">
        <v>541</v>
      </c>
      <c r="L2748" s="170">
        <v>1</v>
      </c>
      <c r="O2748" s="170" t="e">
        <f>+O2746</f>
        <v>#REF!</v>
      </c>
      <c r="P2748" s="170"/>
      <c r="W2748" s="171">
        <f>350*60</f>
        <v>21000</v>
      </c>
      <c r="X2748" s="255">
        <f>+L2748*W2748</f>
        <v>21000</v>
      </c>
      <c r="Y2748" s="166"/>
      <c r="Z2748" s="166"/>
      <c r="AA2748" s="166"/>
      <c r="AB2748" s="166"/>
      <c r="AC2748" s="173"/>
    </row>
    <row r="2749" spans="1:29" s="167" customFormat="1">
      <c r="B2749" s="168" t="s">
        <v>2150</v>
      </c>
      <c r="C2749" s="169" t="s">
        <v>60</v>
      </c>
      <c r="D2749" s="169"/>
      <c r="E2749" s="170" t="s">
        <v>930</v>
      </c>
      <c r="F2749" s="170" t="s">
        <v>905</v>
      </c>
      <c r="G2749" s="170" t="s">
        <v>906</v>
      </c>
      <c r="H2749" s="170" t="s">
        <v>907</v>
      </c>
      <c r="I2749" s="170"/>
      <c r="J2749" s="170" t="s">
        <v>388</v>
      </c>
      <c r="K2749" s="170" t="s">
        <v>541</v>
      </c>
      <c r="L2749" s="170">
        <v>1</v>
      </c>
      <c r="O2749" s="170" t="str">
        <f>+O2718</f>
        <v>ACTIVO FIJO</v>
      </c>
      <c r="P2749" s="170"/>
      <c r="W2749" s="171">
        <f>2300*60</f>
        <v>138000</v>
      </c>
      <c r="X2749" s="255">
        <f t="shared" si="351"/>
        <v>138000</v>
      </c>
      <c r="Y2749" s="166"/>
      <c r="Z2749" s="166"/>
      <c r="AA2749" s="166"/>
      <c r="AB2749" s="166"/>
      <c r="AC2749" s="173"/>
    </row>
    <row r="2750" spans="1:29" s="167" customFormat="1">
      <c r="B2750" s="168" t="s">
        <v>2151</v>
      </c>
      <c r="C2750" s="169" t="s">
        <v>60</v>
      </c>
      <c r="D2750" s="169"/>
      <c r="E2750" s="170" t="s">
        <v>903</v>
      </c>
      <c r="F2750" s="170" t="s">
        <v>905</v>
      </c>
      <c r="G2750" s="170" t="s">
        <v>904</v>
      </c>
      <c r="H2750" s="170">
        <v>1607021</v>
      </c>
      <c r="I2750" s="170"/>
      <c r="J2750" s="170" t="s">
        <v>388</v>
      </c>
      <c r="K2750" s="170" t="s">
        <v>541</v>
      </c>
      <c r="L2750" s="170">
        <v>1</v>
      </c>
      <c r="O2750" s="170" t="str">
        <f>+O2718</f>
        <v>ACTIVO FIJO</v>
      </c>
      <c r="P2750" s="170"/>
      <c r="W2750" s="171">
        <f>5000*60</f>
        <v>300000</v>
      </c>
      <c r="X2750" s="255">
        <f>+W2750</f>
        <v>300000</v>
      </c>
      <c r="Y2750" s="166"/>
      <c r="Z2750" s="166"/>
      <c r="AA2750" s="166"/>
      <c r="AB2750" s="166"/>
      <c r="AC2750" s="173"/>
    </row>
    <row r="2751" spans="1:29" s="177" customFormat="1">
      <c r="B2751" s="168" t="s">
        <v>2152</v>
      </c>
      <c r="C2751" s="169" t="s">
        <v>60</v>
      </c>
      <c r="D2751" s="169"/>
      <c r="E2751" s="170" t="s">
        <v>540</v>
      </c>
      <c r="F2751" s="170"/>
      <c r="G2751" s="170" t="s">
        <v>853</v>
      </c>
      <c r="H2751" s="170" t="s">
        <v>854</v>
      </c>
      <c r="I2751" s="170"/>
      <c r="J2751" s="170" t="s">
        <v>388</v>
      </c>
      <c r="K2751" s="170" t="s">
        <v>595</v>
      </c>
      <c r="L2751" s="170">
        <v>1</v>
      </c>
      <c r="M2751" s="167"/>
      <c r="N2751" s="167"/>
      <c r="O2751" s="170" t="e">
        <f>+#REF!</f>
        <v>#REF!</v>
      </c>
      <c r="P2751" s="170" t="s">
        <v>855</v>
      </c>
      <c r="W2751" s="171">
        <v>5000</v>
      </c>
      <c r="X2751" s="255">
        <f>+W2751</f>
        <v>5000</v>
      </c>
      <c r="Y2751" s="176"/>
      <c r="Z2751" s="176"/>
      <c r="AA2751" s="176"/>
      <c r="AB2751" s="176"/>
      <c r="AC2751" s="180"/>
    </row>
    <row r="2752" spans="1:29" s="167" customFormat="1">
      <c r="B2752" s="168" t="s">
        <v>2153</v>
      </c>
      <c r="C2752" s="169" t="s">
        <v>60</v>
      </c>
      <c r="D2752" s="169"/>
      <c r="E2752" s="181" t="s">
        <v>428</v>
      </c>
      <c r="F2752" s="181"/>
      <c r="G2752" s="170" t="s">
        <v>429</v>
      </c>
      <c r="H2752" s="170"/>
      <c r="I2752" s="170"/>
      <c r="J2752" s="170" t="str">
        <f>+J2751</f>
        <v>Blanco</v>
      </c>
      <c r="K2752" s="170" t="str">
        <f>+K2724</f>
        <v>Dañado</v>
      </c>
      <c r="L2752" s="170">
        <v>1</v>
      </c>
      <c r="O2752" s="170" t="e">
        <f>+O2734</f>
        <v>#REF!</v>
      </c>
      <c r="P2752" s="170"/>
      <c r="W2752" s="171">
        <v>830</v>
      </c>
      <c r="X2752" s="255">
        <f t="shared" ref="X2752:X2753" si="352">+L2752*W2752</f>
        <v>830</v>
      </c>
      <c r="Y2752" s="166"/>
      <c r="Z2752" s="166"/>
      <c r="AA2752" s="166"/>
      <c r="AB2752" s="166"/>
      <c r="AC2752" s="173"/>
    </row>
    <row r="2753" spans="1:29" s="167" customFormat="1">
      <c r="B2753" s="168" t="s">
        <v>2154</v>
      </c>
      <c r="C2753" s="169" t="s">
        <v>60</v>
      </c>
      <c r="D2753" s="169"/>
      <c r="E2753" s="170" t="s">
        <v>1442</v>
      </c>
      <c r="F2753" s="170"/>
      <c r="G2753" s="170" t="s">
        <v>1444</v>
      </c>
      <c r="H2753" s="170" t="s">
        <v>1443</v>
      </c>
      <c r="I2753" s="170"/>
      <c r="J2753" s="170" t="str">
        <f>+J2739</f>
        <v>Rojo</v>
      </c>
      <c r="K2753" s="170" t="str">
        <f>+K2725</f>
        <v>Dañado</v>
      </c>
      <c r="L2753" s="170">
        <v>1</v>
      </c>
      <c r="O2753" s="170" t="e">
        <f>+O2752</f>
        <v>#REF!</v>
      </c>
      <c r="P2753" s="170"/>
      <c r="W2753" s="171">
        <f>108*60</f>
        <v>6480</v>
      </c>
      <c r="X2753" s="255">
        <f t="shared" si="352"/>
        <v>6480</v>
      </c>
      <c r="Y2753" s="166"/>
      <c r="Z2753" s="166"/>
      <c r="AA2753" s="166"/>
      <c r="AB2753" s="166"/>
      <c r="AC2753" s="173"/>
    </row>
    <row r="2754" spans="1:29" s="177" customFormat="1">
      <c r="B2754" s="168" t="s">
        <v>2155</v>
      </c>
      <c r="C2754" s="169" t="s">
        <v>60</v>
      </c>
      <c r="D2754" s="169"/>
      <c r="E2754" s="170" t="s">
        <v>1769</v>
      </c>
      <c r="F2754" s="178"/>
      <c r="G2754" s="170" t="s">
        <v>1770</v>
      </c>
      <c r="H2754" s="178"/>
      <c r="I2754" s="178"/>
      <c r="J2754" s="178" t="str">
        <f>+J2751</f>
        <v>Blanco</v>
      </c>
      <c r="K2754" s="170" t="str">
        <f>+K2734</f>
        <v>Dañado</v>
      </c>
      <c r="L2754" s="178">
        <v>1</v>
      </c>
      <c r="O2754" s="170" t="e">
        <f>+O2753</f>
        <v>#REF!</v>
      </c>
      <c r="P2754" s="178"/>
      <c r="W2754" s="171">
        <v>2000</v>
      </c>
      <c r="X2754" s="255">
        <f>+W2754</f>
        <v>2000</v>
      </c>
      <c r="Y2754" s="176"/>
      <c r="Z2754" s="176"/>
      <c r="AA2754" s="176"/>
      <c r="AB2754" s="176"/>
      <c r="AC2754" s="180"/>
    </row>
    <row r="2755" spans="1:29" s="177" customFormat="1">
      <c r="B2755" s="168" t="s">
        <v>2156</v>
      </c>
      <c r="C2755" s="169" t="s">
        <v>60</v>
      </c>
      <c r="D2755" s="169"/>
      <c r="E2755" s="170" t="s">
        <v>1825</v>
      </c>
      <c r="F2755" s="170"/>
      <c r="G2755" s="170"/>
      <c r="H2755" s="170"/>
      <c r="I2755" s="170"/>
      <c r="J2755" s="170" t="s">
        <v>1826</v>
      </c>
      <c r="K2755" s="170" t="str">
        <f>+K2735</f>
        <v>Dañado</v>
      </c>
      <c r="L2755" s="170">
        <f>+L2744</f>
        <v>1</v>
      </c>
      <c r="M2755" s="170"/>
      <c r="N2755" s="170"/>
      <c r="O2755" s="170" t="str">
        <f>+O2749</f>
        <v>ACTIVO FIJO</v>
      </c>
      <c r="P2755" s="170"/>
      <c r="W2755" s="171">
        <f>800*60</f>
        <v>48000</v>
      </c>
      <c r="X2755" s="255">
        <f t="shared" ref="X2755:X2773" si="353">+L2755*W2755</f>
        <v>48000</v>
      </c>
      <c r="Y2755" s="176"/>
      <c r="Z2755" s="176"/>
      <c r="AA2755" s="176"/>
      <c r="AB2755" s="176"/>
      <c r="AC2755" s="180"/>
    </row>
    <row r="2756" spans="1:29" s="183" customFormat="1">
      <c r="B2756" s="168" t="s">
        <v>2157</v>
      </c>
      <c r="C2756" s="169" t="s">
        <v>60</v>
      </c>
      <c r="D2756" s="169"/>
      <c r="E2756" s="170" t="s">
        <v>1827</v>
      </c>
      <c r="F2756" s="184"/>
      <c r="G2756" s="184"/>
      <c r="H2756" s="184"/>
      <c r="I2756" s="184"/>
      <c r="J2756" s="170" t="s">
        <v>1828</v>
      </c>
      <c r="K2756" s="170" t="str">
        <f>+K2736</f>
        <v>Dañado</v>
      </c>
      <c r="L2756" s="184">
        <v>1</v>
      </c>
      <c r="M2756" s="184"/>
      <c r="N2756" s="184"/>
      <c r="O2756" s="170" t="str">
        <f>+O2750</f>
        <v>ACTIVO FIJO</v>
      </c>
      <c r="P2756" s="184"/>
      <c r="W2756" s="171">
        <f>12*60</f>
        <v>720</v>
      </c>
      <c r="X2756" s="255">
        <f t="shared" si="353"/>
        <v>720</v>
      </c>
      <c r="Y2756" s="182"/>
      <c r="Z2756" s="182"/>
      <c r="AA2756" s="182"/>
      <c r="AB2756" s="182"/>
      <c r="AC2756" s="268"/>
    </row>
    <row r="2757" spans="1:29" s="167" customFormat="1">
      <c r="B2757" s="168" t="s">
        <v>2158</v>
      </c>
      <c r="C2757" s="169" t="s">
        <v>60</v>
      </c>
      <c r="D2757" s="169"/>
      <c r="E2757" s="170" t="str">
        <f>+F2745</f>
        <v>ESFIGMOMANOMETRO</v>
      </c>
      <c r="F2757" s="170"/>
      <c r="G2757" s="170"/>
      <c r="H2757" s="170"/>
      <c r="I2757" s="170"/>
      <c r="J2757" s="170" t="s">
        <v>1816</v>
      </c>
      <c r="K2757" s="170" t="str">
        <f>+K2752</f>
        <v>Dañado</v>
      </c>
      <c r="L2757" s="170">
        <f>+L2748</f>
        <v>1</v>
      </c>
      <c r="M2757" s="170"/>
      <c r="N2757" s="170"/>
      <c r="O2757" s="170" t="str">
        <f>+O2749</f>
        <v>ACTIVO FIJO</v>
      </c>
      <c r="P2757" s="170"/>
      <c r="W2757" s="171">
        <v>830</v>
      </c>
      <c r="X2757" s="255">
        <f t="shared" si="353"/>
        <v>830</v>
      </c>
      <c r="Y2757" s="166"/>
      <c r="Z2757" s="166"/>
      <c r="AA2757" s="166"/>
      <c r="AB2757" s="166"/>
      <c r="AC2757" s="173"/>
    </row>
    <row r="2758" spans="1:29" s="167" customFormat="1">
      <c r="B2758" s="168" t="s">
        <v>2159</v>
      </c>
      <c r="C2758" s="169" t="s">
        <v>60</v>
      </c>
      <c r="D2758" s="169"/>
      <c r="E2758" s="170" t="s">
        <v>1858</v>
      </c>
      <c r="F2758" s="170"/>
      <c r="G2758" s="170" t="s">
        <v>1859</v>
      </c>
      <c r="H2758" s="170"/>
      <c r="I2758" s="170"/>
      <c r="J2758" s="170" t="s">
        <v>1837</v>
      </c>
      <c r="K2758" s="170" t="str">
        <f>+K2753</f>
        <v>Dañado</v>
      </c>
      <c r="L2758" s="170">
        <f>+L2749</f>
        <v>1</v>
      </c>
      <c r="M2758" s="170"/>
      <c r="N2758" s="170"/>
      <c r="O2758" s="170" t="str">
        <f>+O2750</f>
        <v>ACTIVO FIJO</v>
      </c>
      <c r="P2758" s="170"/>
      <c r="W2758" s="171">
        <f>6*60</f>
        <v>360</v>
      </c>
      <c r="X2758" s="255">
        <f t="shared" si="353"/>
        <v>360</v>
      </c>
      <c r="Y2758" s="166"/>
      <c r="Z2758" s="166"/>
      <c r="AA2758" s="166"/>
      <c r="AB2758" s="166"/>
      <c r="AC2758" s="173"/>
    </row>
    <row r="2759" spans="1:29" s="141" customFormat="1">
      <c r="A2759" s="35"/>
      <c r="B2759" s="375" t="s">
        <v>1980</v>
      </c>
      <c r="C2759" s="375"/>
      <c r="D2759" s="375"/>
      <c r="E2759" s="375"/>
      <c r="F2759" s="375"/>
      <c r="G2759" s="375"/>
      <c r="H2759" s="375"/>
      <c r="I2759" s="375"/>
      <c r="J2759" s="375"/>
      <c r="K2759" s="375"/>
      <c r="L2759" s="375"/>
      <c r="M2759" s="375"/>
      <c r="N2759" s="375"/>
      <c r="O2759" s="375"/>
      <c r="P2759" s="375"/>
      <c r="W2759" s="142"/>
      <c r="X2759" s="223">
        <f t="shared" si="353"/>
        <v>0</v>
      </c>
      <c r="Y2759" s="144"/>
      <c r="Z2759" s="144"/>
      <c r="AA2759" s="144"/>
      <c r="AB2759" s="144"/>
      <c r="AC2759" s="153"/>
    </row>
    <row r="2760" spans="1:29" s="167" customFormat="1" ht="36.75" customHeight="1">
      <c r="B2760" s="168" t="s">
        <v>2160</v>
      </c>
      <c r="C2760" s="169" t="s">
        <v>60</v>
      </c>
      <c r="D2760" s="169"/>
      <c r="E2760" s="170" t="str">
        <f>+B2759</f>
        <v>PINZAS Y TIJERAS USADAS</v>
      </c>
      <c r="F2760" s="170"/>
      <c r="G2760" s="170"/>
      <c r="H2760" s="170"/>
      <c r="I2760" s="170"/>
      <c r="J2760" s="170" t="s">
        <v>1837</v>
      </c>
      <c r="K2760" s="170" t="str">
        <f>+K2755</f>
        <v>Dañado</v>
      </c>
      <c r="L2760" s="170">
        <v>30</v>
      </c>
      <c r="M2760" s="170"/>
      <c r="N2760" s="170"/>
      <c r="O2760" s="170" t="e">
        <f>+O2752</f>
        <v>#REF!</v>
      </c>
      <c r="P2760" s="170"/>
      <c r="W2760" s="171">
        <v>1000</v>
      </c>
      <c r="X2760" s="255">
        <f t="shared" si="353"/>
        <v>30000</v>
      </c>
      <c r="Y2760" s="166"/>
      <c r="Z2760" s="166"/>
      <c r="AA2760" s="166"/>
      <c r="AB2760" s="166"/>
      <c r="AC2760" s="173"/>
    </row>
    <row r="2761" spans="1:29" s="141" customFormat="1">
      <c r="A2761" s="35"/>
      <c r="B2761" s="375"/>
      <c r="C2761" s="375"/>
      <c r="D2761" s="375"/>
      <c r="E2761" s="375"/>
      <c r="F2761" s="375"/>
      <c r="G2761" s="375"/>
      <c r="H2761" s="375"/>
      <c r="I2761" s="375"/>
      <c r="J2761" s="375"/>
      <c r="K2761" s="375"/>
      <c r="L2761" s="375"/>
      <c r="M2761" s="375"/>
      <c r="N2761" s="375"/>
      <c r="O2761" s="375"/>
      <c r="P2761" s="375"/>
      <c r="W2761" s="142"/>
      <c r="X2761" s="223">
        <f t="shared" si="353"/>
        <v>0</v>
      </c>
      <c r="Y2761" s="144"/>
      <c r="Z2761" s="144"/>
      <c r="AA2761" s="144"/>
      <c r="AB2761" s="144"/>
      <c r="AC2761" s="153"/>
    </row>
    <row r="2762" spans="1:29" s="167" customFormat="1">
      <c r="B2762" s="168" t="s">
        <v>2161</v>
      </c>
      <c r="C2762" s="169" t="s">
        <v>60</v>
      </c>
      <c r="D2762" s="169"/>
      <c r="E2762" s="170" t="s">
        <v>2062</v>
      </c>
      <c r="F2762" s="170"/>
      <c r="G2762" s="170"/>
      <c r="H2762" s="170"/>
      <c r="I2762" s="170"/>
      <c r="J2762" s="170" t="s">
        <v>1150</v>
      </c>
      <c r="K2762" s="170"/>
      <c r="L2762" s="170">
        <v>1</v>
      </c>
      <c r="O2762" s="170" t="e">
        <f>+O2753</f>
        <v>#REF!</v>
      </c>
      <c r="P2762" s="170"/>
      <c r="W2762" s="171">
        <v>1000</v>
      </c>
      <c r="X2762" s="255">
        <f t="shared" si="353"/>
        <v>1000</v>
      </c>
      <c r="Y2762" s="166"/>
      <c r="Z2762" s="166"/>
      <c r="AA2762" s="166"/>
      <c r="AB2762" s="166"/>
      <c r="AC2762" s="173"/>
    </row>
    <row r="2763" spans="1:29" s="167" customFormat="1">
      <c r="B2763" s="168" t="s">
        <v>2162</v>
      </c>
      <c r="C2763" s="169" t="s">
        <v>60</v>
      </c>
      <c r="D2763" s="169"/>
      <c r="E2763" s="170" t="s">
        <v>2063</v>
      </c>
      <c r="F2763" s="170"/>
      <c r="G2763" s="170"/>
      <c r="H2763" s="170"/>
      <c r="I2763" s="170"/>
      <c r="J2763" s="170"/>
      <c r="K2763" s="170" t="str">
        <f>+K2750</f>
        <v>Dañado</v>
      </c>
      <c r="L2763" s="170">
        <v>2</v>
      </c>
      <c r="O2763" s="170" t="s">
        <v>874</v>
      </c>
      <c r="P2763" s="170"/>
      <c r="W2763" s="171">
        <f>3000*60</f>
        <v>180000</v>
      </c>
      <c r="X2763" s="255">
        <f t="shared" si="353"/>
        <v>360000</v>
      </c>
      <c r="Y2763" s="166"/>
      <c r="Z2763" s="166"/>
      <c r="AA2763" s="166"/>
      <c r="AB2763" s="166"/>
      <c r="AC2763" s="173"/>
    </row>
    <row r="2764" spans="1:29" s="167" customFormat="1">
      <c r="B2764" s="168" t="s">
        <v>2163</v>
      </c>
      <c r="C2764" s="169" t="s">
        <v>60</v>
      </c>
      <c r="D2764" s="169"/>
      <c r="E2764" s="170" t="s">
        <v>2290</v>
      </c>
      <c r="F2764" s="170" t="s">
        <v>2291</v>
      </c>
      <c r="G2764" s="170"/>
      <c r="H2764" s="170"/>
      <c r="I2764" s="170"/>
      <c r="J2764" s="170"/>
      <c r="K2764" s="170" t="str">
        <f>+K2763</f>
        <v>Dañado</v>
      </c>
      <c r="L2764" s="170">
        <v>1</v>
      </c>
      <c r="O2764" s="170" t="e">
        <f>+O2760</f>
        <v>#REF!</v>
      </c>
      <c r="P2764" s="170"/>
      <c r="W2764" s="171">
        <f>2300*70</f>
        <v>161000</v>
      </c>
      <c r="X2764" s="255">
        <f t="shared" si="353"/>
        <v>161000</v>
      </c>
      <c r="Y2764" s="166"/>
      <c r="Z2764" s="166"/>
      <c r="AA2764" s="166"/>
      <c r="AB2764" s="166"/>
      <c r="AC2764" s="173"/>
    </row>
    <row r="2765" spans="1:29" s="167" customFormat="1">
      <c r="B2765" s="168" t="s">
        <v>2164</v>
      </c>
      <c r="C2765" s="169" t="s">
        <v>60</v>
      </c>
      <c r="D2765" s="169"/>
      <c r="E2765" s="170" t="s">
        <v>2292</v>
      </c>
      <c r="F2765" s="170" t="s">
        <v>2293</v>
      </c>
      <c r="G2765" s="170" t="s">
        <v>2294</v>
      </c>
      <c r="H2765" s="170" t="s">
        <v>2295</v>
      </c>
      <c r="I2765" s="170"/>
      <c r="J2765" s="170" t="str">
        <f>+J2754</f>
        <v>Blanco</v>
      </c>
      <c r="K2765" s="170"/>
      <c r="L2765" s="170">
        <v>1</v>
      </c>
      <c r="O2765" s="170" t="e">
        <f>+O2762</f>
        <v>#REF!</v>
      </c>
      <c r="P2765" s="170"/>
      <c r="W2765" s="171">
        <f>400*60</f>
        <v>24000</v>
      </c>
      <c r="X2765" s="255">
        <f t="shared" si="353"/>
        <v>24000</v>
      </c>
      <c r="Y2765" s="166"/>
      <c r="Z2765" s="166"/>
      <c r="AA2765" s="166"/>
      <c r="AB2765" s="166"/>
      <c r="AC2765" s="173"/>
    </row>
    <row r="2766" spans="1:29" s="167" customFormat="1">
      <c r="B2766" s="168" t="s">
        <v>2165</v>
      </c>
      <c r="C2766" s="169" t="s">
        <v>60</v>
      </c>
      <c r="D2766" s="169"/>
      <c r="E2766" s="170"/>
      <c r="F2766" s="170"/>
      <c r="G2766" s="170"/>
      <c r="H2766" s="170"/>
      <c r="I2766" s="170"/>
      <c r="J2766" s="170"/>
      <c r="K2766" s="170"/>
      <c r="L2766" s="170"/>
      <c r="O2766" s="170"/>
      <c r="P2766" s="170"/>
      <c r="W2766" s="171"/>
      <c r="X2766" s="255">
        <f t="shared" si="353"/>
        <v>0</v>
      </c>
      <c r="Y2766" s="166"/>
      <c r="Z2766" s="166"/>
      <c r="AA2766" s="166"/>
      <c r="AB2766" s="166"/>
      <c r="AC2766" s="173"/>
    </row>
    <row r="2767" spans="1:29" s="167" customFormat="1">
      <c r="B2767" s="168" t="s">
        <v>2166</v>
      </c>
      <c r="C2767" s="169" t="s">
        <v>60</v>
      </c>
      <c r="D2767" s="169"/>
      <c r="E2767" s="170"/>
      <c r="F2767" s="170"/>
      <c r="G2767" s="170"/>
      <c r="H2767" s="170"/>
      <c r="I2767" s="170"/>
      <c r="J2767" s="170"/>
      <c r="K2767" s="170"/>
      <c r="L2767" s="170"/>
      <c r="O2767" s="170"/>
      <c r="P2767" s="170"/>
      <c r="W2767" s="171"/>
      <c r="X2767" s="255">
        <f t="shared" si="353"/>
        <v>0</v>
      </c>
      <c r="Y2767" s="166"/>
      <c r="Z2767" s="166"/>
      <c r="AA2767" s="166"/>
      <c r="AB2767" s="166"/>
      <c r="AC2767" s="173"/>
    </row>
    <row r="2768" spans="1:29" s="167" customFormat="1">
      <c r="B2768" s="168" t="s">
        <v>2167</v>
      </c>
      <c r="C2768" s="169" t="s">
        <v>60</v>
      </c>
      <c r="D2768" s="169"/>
      <c r="E2768" s="170"/>
      <c r="F2768" s="170"/>
      <c r="G2768" s="170"/>
      <c r="H2768" s="170"/>
      <c r="I2768" s="170"/>
      <c r="J2768" s="170"/>
      <c r="K2768" s="170"/>
      <c r="L2768" s="170"/>
      <c r="O2768" s="170"/>
      <c r="P2768" s="170"/>
      <c r="W2768" s="171"/>
      <c r="X2768" s="255">
        <f t="shared" si="353"/>
        <v>0</v>
      </c>
      <c r="Y2768" s="166"/>
      <c r="Z2768" s="166"/>
      <c r="AA2768" s="166"/>
      <c r="AB2768" s="166"/>
      <c r="AC2768" s="173"/>
    </row>
    <row r="2769" spans="1:29" s="167" customFormat="1">
      <c r="B2769" s="168" t="s">
        <v>2168</v>
      </c>
      <c r="C2769" s="169" t="s">
        <v>60</v>
      </c>
      <c r="D2769" s="169"/>
      <c r="E2769" s="170"/>
      <c r="F2769" s="170"/>
      <c r="G2769" s="170"/>
      <c r="H2769" s="170"/>
      <c r="I2769" s="170"/>
      <c r="J2769" s="170"/>
      <c r="K2769" s="170"/>
      <c r="L2769" s="170"/>
      <c r="O2769" s="170"/>
      <c r="P2769" s="170"/>
      <c r="W2769" s="171"/>
      <c r="X2769" s="255">
        <f t="shared" si="353"/>
        <v>0</v>
      </c>
      <c r="Y2769" s="166"/>
      <c r="Z2769" s="166"/>
      <c r="AA2769" s="166"/>
      <c r="AB2769" s="166"/>
      <c r="AC2769" s="173"/>
    </row>
    <row r="2770" spans="1:29" s="167" customFormat="1">
      <c r="B2770" s="168" t="s">
        <v>2169</v>
      </c>
      <c r="C2770" s="169" t="s">
        <v>60</v>
      </c>
      <c r="D2770" s="169"/>
      <c r="E2770" s="170"/>
      <c r="F2770" s="170"/>
      <c r="G2770" s="170"/>
      <c r="H2770" s="170"/>
      <c r="I2770" s="170"/>
      <c r="J2770" s="170"/>
      <c r="K2770" s="170"/>
      <c r="L2770" s="170"/>
      <c r="O2770" s="170"/>
      <c r="P2770" s="170"/>
      <c r="W2770" s="171"/>
      <c r="X2770" s="255">
        <f t="shared" si="353"/>
        <v>0</v>
      </c>
      <c r="Y2770" s="166"/>
      <c r="Z2770" s="166"/>
      <c r="AA2770" s="166"/>
      <c r="AB2770" s="166"/>
      <c r="AC2770" s="173"/>
    </row>
    <row r="2771" spans="1:29" s="167" customFormat="1">
      <c r="B2771" s="168" t="s">
        <v>2170</v>
      </c>
      <c r="C2771" s="169" t="s">
        <v>60</v>
      </c>
      <c r="D2771" s="169"/>
      <c r="E2771" s="170"/>
      <c r="F2771" s="170"/>
      <c r="G2771" s="170"/>
      <c r="H2771" s="170"/>
      <c r="I2771" s="170"/>
      <c r="J2771" s="170"/>
      <c r="K2771" s="170"/>
      <c r="L2771" s="170"/>
      <c r="O2771" s="170"/>
      <c r="P2771" s="170"/>
      <c r="W2771" s="171"/>
      <c r="X2771" s="255">
        <f t="shared" si="353"/>
        <v>0</v>
      </c>
      <c r="Y2771" s="166"/>
      <c r="Z2771" s="166"/>
      <c r="AA2771" s="166"/>
      <c r="AB2771" s="166"/>
      <c r="AC2771" s="173"/>
    </row>
    <row r="2772" spans="1:29" s="167" customFormat="1">
      <c r="B2772" s="168"/>
      <c r="C2772" s="169"/>
      <c r="D2772" s="169"/>
      <c r="E2772" s="170"/>
      <c r="F2772" s="170"/>
      <c r="G2772" s="170"/>
      <c r="H2772" s="170"/>
      <c r="I2772" s="170"/>
      <c r="J2772" s="170"/>
      <c r="K2772" s="170"/>
      <c r="L2772" s="170"/>
      <c r="O2772" s="170"/>
      <c r="P2772" s="170"/>
      <c r="W2772" s="171"/>
      <c r="X2772" s="255">
        <f t="shared" si="353"/>
        <v>0</v>
      </c>
      <c r="Y2772" s="166"/>
      <c r="Z2772" s="166"/>
      <c r="AA2772" s="166"/>
      <c r="AB2772" s="166"/>
      <c r="AC2772" s="173"/>
    </row>
    <row r="2773" spans="1:29" s="225" customFormat="1">
      <c r="A2773"/>
      <c r="B2773" s="387" t="s">
        <v>2419</v>
      </c>
      <c r="C2773" s="387"/>
      <c r="D2773" s="387"/>
      <c r="E2773" s="387"/>
      <c r="F2773" s="387"/>
      <c r="G2773" s="387"/>
      <c r="H2773" s="387"/>
      <c r="I2773" s="387"/>
      <c r="J2773" s="387"/>
      <c r="K2773" s="387"/>
      <c r="L2773" s="387"/>
      <c r="M2773" s="387"/>
      <c r="N2773" s="387"/>
      <c r="O2773" s="387"/>
      <c r="P2773" s="387"/>
      <c r="W2773" s="226"/>
      <c r="X2773" s="227">
        <f t="shared" si="353"/>
        <v>0</v>
      </c>
      <c r="Y2773" s="144"/>
      <c r="Z2773" s="144"/>
      <c r="AA2773" s="144"/>
      <c r="AB2773" s="144"/>
      <c r="AC2773" s="269"/>
    </row>
    <row r="2774" spans="1:29" s="35" customFormat="1">
      <c r="A2774"/>
      <c r="B2774" s="38" t="s">
        <v>2171</v>
      </c>
      <c r="C2774" s="36" t="s">
        <v>60</v>
      </c>
      <c r="D2774" s="36"/>
      <c r="E2774" s="34" t="s">
        <v>1473</v>
      </c>
      <c r="F2774" s="129"/>
      <c r="G2774" s="129"/>
      <c r="H2774" s="129"/>
      <c r="I2774" s="129"/>
      <c r="J2774" s="129">
        <v>2</v>
      </c>
      <c r="K2774" s="34" t="str">
        <f>+K2521</f>
        <v>Usado</v>
      </c>
      <c r="L2774" s="129"/>
      <c r="M2774" s="129"/>
      <c r="N2774" s="129"/>
      <c r="O2774" s="34" t="str">
        <f>+B2773</f>
        <v>HABITACION 101</v>
      </c>
      <c r="P2774" s="129"/>
      <c r="W2774" s="196">
        <v>10000</v>
      </c>
      <c r="X2774" s="111">
        <f>+W2774*J2774</f>
        <v>20000</v>
      </c>
      <c r="Y2774"/>
      <c r="Z2774"/>
      <c r="AA2774"/>
      <c r="AB2774"/>
      <c r="AC2774" s="66"/>
    </row>
    <row r="2775" spans="1:29" s="35" customFormat="1">
      <c r="A2775"/>
      <c r="B2775" s="38" t="s">
        <v>2172</v>
      </c>
      <c r="C2775" s="36" t="s">
        <v>60</v>
      </c>
      <c r="D2775" s="36"/>
      <c r="E2775" s="34" t="s">
        <v>1474</v>
      </c>
      <c r="F2775" s="129"/>
      <c r="G2775" s="129"/>
      <c r="H2775" s="129"/>
      <c r="I2775" s="129"/>
      <c r="J2775" s="129">
        <v>2</v>
      </c>
      <c r="K2775" s="34" t="s">
        <v>595</v>
      </c>
      <c r="L2775" s="129"/>
      <c r="M2775" s="129"/>
      <c r="N2775" s="129"/>
      <c r="O2775" s="34" t="str">
        <f>+B2773</f>
        <v>HABITACION 101</v>
      </c>
      <c r="P2775" s="129"/>
      <c r="W2775" s="196">
        <v>3000</v>
      </c>
      <c r="X2775" s="111">
        <f t="shared" ref="X2775:X2780" si="354">+W2775*J2775</f>
        <v>6000</v>
      </c>
      <c r="Y2775"/>
      <c r="Z2775"/>
      <c r="AA2775"/>
      <c r="AB2775"/>
      <c r="AC2775" s="66"/>
    </row>
    <row r="2776" spans="1:29" s="35" customFormat="1">
      <c r="A2776"/>
      <c r="B2776" s="38" t="s">
        <v>2173</v>
      </c>
      <c r="C2776" s="36" t="str">
        <f>+C2774</f>
        <v>4.1.1.4.01</v>
      </c>
      <c r="D2776" s="36"/>
      <c r="E2776" s="34" t="s">
        <v>1475</v>
      </c>
      <c r="F2776" s="129"/>
      <c r="G2776" s="129"/>
      <c r="H2776" s="129"/>
      <c r="I2776" s="129"/>
      <c r="J2776" s="129">
        <v>2</v>
      </c>
      <c r="K2776" s="34" t="str">
        <f>+K2774</f>
        <v>Usado</v>
      </c>
      <c r="L2776" s="129"/>
      <c r="M2776" s="129"/>
      <c r="N2776" s="129"/>
      <c r="O2776" s="34" t="str">
        <f>+B2773</f>
        <v>HABITACION 101</v>
      </c>
      <c r="P2776" s="129"/>
      <c r="W2776" s="196">
        <v>3500</v>
      </c>
      <c r="X2776" s="111">
        <f t="shared" si="354"/>
        <v>7000</v>
      </c>
      <c r="Y2776"/>
      <c r="Z2776"/>
      <c r="AA2776"/>
      <c r="AB2776"/>
      <c r="AC2776" s="66"/>
    </row>
    <row r="2777" spans="1:29" s="35" customFormat="1">
      <c r="A2777"/>
      <c r="B2777" s="38" t="s">
        <v>2174</v>
      </c>
      <c r="C2777" s="36" t="str">
        <f>+C2775</f>
        <v>4.1.1.4.01</v>
      </c>
      <c r="D2777" s="36"/>
      <c r="E2777" s="34" t="s">
        <v>1476</v>
      </c>
      <c r="F2777" s="129"/>
      <c r="G2777" s="129"/>
      <c r="H2777" s="129"/>
      <c r="I2777" s="129"/>
      <c r="J2777" s="129">
        <v>2</v>
      </c>
      <c r="K2777" s="34" t="str">
        <f>+K2775</f>
        <v>Usado</v>
      </c>
      <c r="L2777" s="129"/>
      <c r="M2777" s="129"/>
      <c r="N2777" s="129"/>
      <c r="O2777" s="34" t="str">
        <f>+B2773</f>
        <v>HABITACION 101</v>
      </c>
      <c r="P2777" s="129"/>
      <c r="W2777" s="196">
        <v>3500</v>
      </c>
      <c r="X2777" s="111">
        <f t="shared" si="354"/>
        <v>7000</v>
      </c>
      <c r="Y2777"/>
      <c r="Z2777"/>
      <c r="AA2777"/>
      <c r="AB2777"/>
      <c r="AC2777" s="66"/>
    </row>
    <row r="2778" spans="1:29" s="35" customFormat="1">
      <c r="A2778"/>
      <c r="B2778" s="38" t="s">
        <v>2175</v>
      </c>
      <c r="C2778" s="36" t="str">
        <f>+C2776</f>
        <v>4.1.1.4.01</v>
      </c>
      <c r="D2778" s="36"/>
      <c r="E2778" s="34" t="s">
        <v>1477</v>
      </c>
      <c r="F2778" s="129"/>
      <c r="G2778" s="129"/>
      <c r="H2778" s="129"/>
      <c r="I2778" s="129"/>
      <c r="J2778" s="129">
        <v>2</v>
      </c>
      <c r="K2778" s="34" t="str">
        <f>+K2776</f>
        <v>Usado</v>
      </c>
      <c r="L2778" s="129"/>
      <c r="M2778" s="129"/>
      <c r="N2778" s="129"/>
      <c r="O2778" s="34" t="str">
        <f>+B2773</f>
        <v>HABITACION 101</v>
      </c>
      <c r="P2778" s="129"/>
      <c r="W2778" s="196">
        <v>4000</v>
      </c>
      <c r="X2778" s="111">
        <f t="shared" si="354"/>
        <v>8000</v>
      </c>
      <c r="Y2778"/>
      <c r="Z2778"/>
      <c r="AA2778"/>
      <c r="AB2778"/>
      <c r="AC2778" s="66"/>
    </row>
    <row r="2779" spans="1:29" s="35" customFormat="1">
      <c r="A2779"/>
      <c r="B2779" s="38" t="s">
        <v>2176</v>
      </c>
      <c r="C2779" s="36" t="str">
        <f>+C2777</f>
        <v>4.1.1.4.01</v>
      </c>
      <c r="D2779" s="36"/>
      <c r="E2779" s="34" t="s">
        <v>1478</v>
      </c>
      <c r="F2779" s="129"/>
      <c r="G2779" s="129"/>
      <c r="H2779" s="129"/>
      <c r="I2779" s="129"/>
      <c r="J2779" s="129">
        <v>2</v>
      </c>
      <c r="K2779" s="34" t="str">
        <f>+K2777</f>
        <v>Usado</v>
      </c>
      <c r="L2779" s="129"/>
      <c r="M2779" s="129"/>
      <c r="N2779" s="129"/>
      <c r="O2779" s="34" t="str">
        <f>+B2773</f>
        <v>HABITACION 101</v>
      </c>
      <c r="P2779" s="129"/>
      <c r="W2779" s="196">
        <v>2500</v>
      </c>
      <c r="X2779" s="111">
        <f t="shared" si="354"/>
        <v>5000</v>
      </c>
      <c r="Y2779"/>
      <c r="Z2779"/>
      <c r="AA2779"/>
      <c r="AB2779"/>
      <c r="AC2779" s="66"/>
    </row>
    <row r="2780" spans="1:29" s="35" customFormat="1">
      <c r="A2780"/>
      <c r="B2780" s="38" t="s">
        <v>2177</v>
      </c>
      <c r="C2780" s="36" t="str">
        <f>+C2778</f>
        <v>4.1.1.4.01</v>
      </c>
      <c r="D2780" s="36"/>
      <c r="E2780" s="34" t="s">
        <v>1479</v>
      </c>
      <c r="F2780" s="129"/>
      <c r="G2780" s="129"/>
      <c r="H2780" s="129"/>
      <c r="I2780" s="129"/>
      <c r="J2780" s="129">
        <v>2</v>
      </c>
      <c r="K2780" s="34" t="str">
        <f>+K2778</f>
        <v>Usado</v>
      </c>
      <c r="L2780" s="129"/>
      <c r="M2780" s="129"/>
      <c r="N2780" s="129"/>
      <c r="O2780" s="34" t="str">
        <f>+B2773</f>
        <v>HABITACION 101</v>
      </c>
      <c r="P2780" s="129"/>
      <c r="W2780" s="196">
        <v>1500</v>
      </c>
      <c r="X2780" s="111">
        <f t="shared" si="354"/>
        <v>3000</v>
      </c>
      <c r="Y2780"/>
      <c r="Z2780"/>
      <c r="AA2780"/>
      <c r="AB2780"/>
      <c r="AC2780" s="66"/>
    </row>
    <row r="2781" spans="1:29" s="141" customFormat="1">
      <c r="A2781"/>
      <c r="B2781" s="375" t="s">
        <v>2420</v>
      </c>
      <c r="C2781" s="375"/>
      <c r="D2781" s="375"/>
      <c r="E2781" s="375"/>
      <c r="F2781" s="375"/>
      <c r="G2781" s="375"/>
      <c r="H2781" s="375"/>
      <c r="I2781" s="375"/>
      <c r="J2781" s="375"/>
      <c r="K2781" s="375"/>
      <c r="L2781" s="375"/>
      <c r="M2781" s="375"/>
      <c r="N2781" s="375"/>
      <c r="O2781" s="375"/>
      <c r="P2781" s="375"/>
      <c r="W2781" s="142"/>
      <c r="X2781" s="223">
        <f t="shared" ref="X2781" si="355">+L2781*W2781</f>
        <v>0</v>
      </c>
      <c r="Y2781" s="144"/>
      <c r="Z2781" s="144"/>
      <c r="AA2781" s="144"/>
      <c r="AB2781" s="144"/>
      <c r="AC2781" s="153"/>
    </row>
    <row r="2782" spans="1:29" s="35" customFormat="1">
      <c r="A2782"/>
      <c r="B2782" s="38" t="s">
        <v>2178</v>
      </c>
      <c r="C2782" s="36" t="s">
        <v>60</v>
      </c>
      <c r="D2782" s="36"/>
      <c r="E2782" s="34" t="s">
        <v>1473</v>
      </c>
      <c r="F2782" s="129"/>
      <c r="G2782" s="129"/>
      <c r="H2782" s="129"/>
      <c r="I2782" s="129"/>
      <c r="J2782" s="129">
        <v>2</v>
      </c>
      <c r="K2782" s="34" t="str">
        <f>+K2529</f>
        <v>Usado</v>
      </c>
      <c r="L2782" s="129"/>
      <c r="M2782" s="129"/>
      <c r="N2782" s="129"/>
      <c r="O2782" s="34"/>
      <c r="P2782" s="129"/>
      <c r="W2782" s="196">
        <v>10000</v>
      </c>
      <c r="X2782" s="111">
        <f>+W2782*J2782</f>
        <v>20000</v>
      </c>
      <c r="Y2782"/>
      <c r="Z2782"/>
      <c r="AA2782"/>
      <c r="AB2782"/>
      <c r="AC2782" s="66"/>
    </row>
    <row r="2783" spans="1:29" s="35" customFormat="1">
      <c r="A2783"/>
      <c r="B2783" s="38" t="s">
        <v>2179</v>
      </c>
      <c r="C2783" s="36" t="s">
        <v>60</v>
      </c>
      <c r="D2783" s="36"/>
      <c r="E2783" s="34" t="s">
        <v>1474</v>
      </c>
      <c r="F2783" s="129"/>
      <c r="G2783" s="129"/>
      <c r="H2783" s="129"/>
      <c r="I2783" s="129"/>
      <c r="J2783" s="129">
        <v>2</v>
      </c>
      <c r="K2783" s="34" t="s">
        <v>595</v>
      </c>
      <c r="L2783" s="129"/>
      <c r="M2783" s="129"/>
      <c r="N2783" s="129"/>
      <c r="O2783" s="34"/>
      <c r="P2783" s="129"/>
      <c r="W2783" s="196">
        <v>3000</v>
      </c>
      <c r="X2783" s="111">
        <f t="shared" ref="X2783:X2788" si="356">+W2783*J2783</f>
        <v>6000</v>
      </c>
      <c r="Y2783"/>
      <c r="Z2783"/>
      <c r="AA2783"/>
      <c r="AB2783"/>
      <c r="AC2783" s="66"/>
    </row>
    <row r="2784" spans="1:29" s="35" customFormat="1">
      <c r="A2784"/>
      <c r="B2784" s="38" t="s">
        <v>2180</v>
      </c>
      <c r="C2784" s="36" t="str">
        <f t="shared" ref="C2784:C2790" si="357">+C2782</f>
        <v>4.1.1.4.01</v>
      </c>
      <c r="D2784" s="36"/>
      <c r="E2784" s="34" t="s">
        <v>1475</v>
      </c>
      <c r="F2784" s="129"/>
      <c r="G2784" s="129"/>
      <c r="H2784" s="129"/>
      <c r="I2784" s="129"/>
      <c r="J2784" s="129">
        <v>2</v>
      </c>
      <c r="K2784" s="34" t="str">
        <f>+K2782</f>
        <v>Usado</v>
      </c>
      <c r="L2784" s="129"/>
      <c r="M2784" s="129"/>
      <c r="N2784" s="129"/>
      <c r="O2784" s="34"/>
      <c r="P2784" s="129"/>
      <c r="W2784" s="196">
        <v>3500</v>
      </c>
      <c r="X2784" s="111">
        <f t="shared" si="356"/>
        <v>7000</v>
      </c>
      <c r="Y2784"/>
      <c r="Z2784"/>
      <c r="AA2784"/>
      <c r="AB2784"/>
      <c r="AC2784" s="66"/>
    </row>
    <row r="2785" spans="1:29" s="35" customFormat="1">
      <c r="A2785"/>
      <c r="B2785" s="38" t="s">
        <v>2181</v>
      </c>
      <c r="C2785" s="36" t="str">
        <f t="shared" si="357"/>
        <v>4.1.1.4.01</v>
      </c>
      <c r="D2785" s="36"/>
      <c r="E2785" s="34" t="s">
        <v>1476</v>
      </c>
      <c r="F2785" s="129"/>
      <c r="G2785" s="129"/>
      <c r="H2785" s="129"/>
      <c r="I2785" s="129"/>
      <c r="J2785" s="129">
        <v>2</v>
      </c>
      <c r="K2785" s="34" t="str">
        <f>+K2783</f>
        <v>Usado</v>
      </c>
      <c r="L2785" s="129"/>
      <c r="M2785" s="129"/>
      <c r="N2785" s="129"/>
      <c r="O2785" s="34"/>
      <c r="P2785" s="129"/>
      <c r="W2785" s="196">
        <v>3500</v>
      </c>
      <c r="X2785" s="111">
        <f t="shared" si="356"/>
        <v>7000</v>
      </c>
      <c r="Y2785"/>
      <c r="Z2785"/>
      <c r="AA2785"/>
      <c r="AB2785"/>
      <c r="AC2785" s="66"/>
    </row>
    <row r="2786" spans="1:29" s="35" customFormat="1">
      <c r="A2786"/>
      <c r="B2786" s="38" t="s">
        <v>2182</v>
      </c>
      <c r="C2786" s="36" t="str">
        <f t="shared" si="357"/>
        <v>4.1.1.4.01</v>
      </c>
      <c r="D2786" s="36"/>
      <c r="E2786" s="34" t="s">
        <v>1477</v>
      </c>
      <c r="F2786" s="129"/>
      <c r="G2786" s="129"/>
      <c r="H2786" s="129"/>
      <c r="I2786" s="129"/>
      <c r="J2786" s="129">
        <v>2</v>
      </c>
      <c r="K2786" s="34" t="str">
        <f>+K2784</f>
        <v>Usado</v>
      </c>
      <c r="L2786" s="129"/>
      <c r="M2786" s="129"/>
      <c r="N2786" s="129"/>
      <c r="O2786" s="34"/>
      <c r="P2786" s="129"/>
      <c r="W2786" s="196">
        <v>4000</v>
      </c>
      <c r="X2786" s="111">
        <f t="shared" si="356"/>
        <v>8000</v>
      </c>
      <c r="Y2786"/>
      <c r="Z2786"/>
      <c r="AA2786"/>
      <c r="AB2786"/>
      <c r="AC2786" s="66"/>
    </row>
    <row r="2787" spans="1:29" s="35" customFormat="1">
      <c r="A2787"/>
      <c r="B2787" s="38" t="s">
        <v>2183</v>
      </c>
      <c r="C2787" s="36" t="str">
        <f t="shared" si="357"/>
        <v>4.1.1.4.01</v>
      </c>
      <c r="D2787" s="36"/>
      <c r="E2787" s="34" t="s">
        <v>1478</v>
      </c>
      <c r="F2787" s="129"/>
      <c r="G2787" s="129"/>
      <c r="H2787" s="129"/>
      <c r="I2787" s="129"/>
      <c r="J2787" s="129">
        <v>2</v>
      </c>
      <c r="K2787" s="34" t="str">
        <f>+K2785</f>
        <v>Usado</v>
      </c>
      <c r="L2787" s="129"/>
      <c r="M2787" s="129"/>
      <c r="N2787" s="129"/>
      <c r="O2787" s="34"/>
      <c r="P2787" s="129"/>
      <c r="W2787" s="196">
        <v>2500</v>
      </c>
      <c r="X2787" s="111">
        <f t="shared" si="356"/>
        <v>5000</v>
      </c>
      <c r="Y2787"/>
      <c r="Z2787"/>
      <c r="AA2787"/>
      <c r="AB2787"/>
      <c r="AC2787" s="66"/>
    </row>
    <row r="2788" spans="1:29" s="35" customFormat="1">
      <c r="A2788"/>
      <c r="B2788" s="38" t="s">
        <v>2184</v>
      </c>
      <c r="C2788" s="36" t="str">
        <f t="shared" si="357"/>
        <v>4.1.1.4.01</v>
      </c>
      <c r="D2788" s="36"/>
      <c r="E2788" s="34" t="s">
        <v>1479</v>
      </c>
      <c r="F2788" s="129"/>
      <c r="G2788" s="129"/>
      <c r="H2788" s="129"/>
      <c r="I2788" s="129"/>
      <c r="J2788" s="129">
        <v>2</v>
      </c>
      <c r="K2788" s="34" t="str">
        <f>+K2786</f>
        <v>Usado</v>
      </c>
      <c r="L2788" s="129"/>
      <c r="M2788" s="129"/>
      <c r="N2788" s="129"/>
      <c r="O2788" s="34"/>
      <c r="P2788" s="129"/>
      <c r="W2788" s="196">
        <v>1500</v>
      </c>
      <c r="X2788" s="111">
        <f t="shared" si="356"/>
        <v>3000</v>
      </c>
      <c r="Y2788"/>
      <c r="Z2788"/>
      <c r="AA2788"/>
      <c r="AB2788"/>
      <c r="AC2788" s="66"/>
    </row>
    <row r="2789" spans="1:29" s="35" customFormat="1">
      <c r="A2789"/>
      <c r="B2789" s="38" t="s">
        <v>2185</v>
      </c>
      <c r="C2789" s="36" t="str">
        <f t="shared" si="357"/>
        <v>4.1.1.4.01</v>
      </c>
      <c r="D2789" s="36"/>
      <c r="E2789" s="34" t="s">
        <v>2859</v>
      </c>
      <c r="F2789" s="129"/>
      <c r="G2789" s="129"/>
      <c r="H2789" s="129"/>
      <c r="I2789" s="129"/>
      <c r="J2789" s="129">
        <v>1</v>
      </c>
      <c r="K2789" s="34" t="str">
        <f t="shared" ref="K2789:K2790" si="358">+K2787</f>
        <v>Usado</v>
      </c>
      <c r="L2789" s="129"/>
      <c r="M2789" s="129"/>
      <c r="N2789" s="129"/>
      <c r="O2789" s="34"/>
      <c r="P2789" s="129"/>
      <c r="W2789" s="196">
        <v>1000</v>
      </c>
      <c r="X2789" s="111">
        <f t="shared" ref="X2789:X2790" si="359">+W2789*J2789</f>
        <v>1000</v>
      </c>
      <c r="Y2789"/>
      <c r="Z2789"/>
      <c r="AA2789"/>
      <c r="AB2789"/>
      <c r="AC2789" s="66"/>
    </row>
    <row r="2790" spans="1:29" s="35" customFormat="1">
      <c r="A2790"/>
      <c r="B2790" s="38" t="s">
        <v>2186</v>
      </c>
      <c r="C2790" s="36" t="str">
        <f t="shared" si="357"/>
        <v>4.1.1.4.01</v>
      </c>
      <c r="D2790" s="36"/>
      <c r="E2790" s="34" t="s">
        <v>2859</v>
      </c>
      <c r="F2790" s="129"/>
      <c r="G2790" s="129"/>
      <c r="H2790" s="129"/>
      <c r="I2790" s="129"/>
      <c r="J2790" s="129">
        <v>1</v>
      </c>
      <c r="K2790" s="34" t="str">
        <f t="shared" si="358"/>
        <v>Usado</v>
      </c>
      <c r="L2790" s="129"/>
      <c r="M2790" s="129"/>
      <c r="N2790" s="129"/>
      <c r="O2790" s="34"/>
      <c r="P2790" s="129"/>
      <c r="W2790" s="196">
        <v>1000</v>
      </c>
      <c r="X2790" s="111">
        <f t="shared" si="359"/>
        <v>1000</v>
      </c>
      <c r="Y2790"/>
      <c r="Z2790"/>
      <c r="AA2790"/>
      <c r="AB2790"/>
      <c r="AC2790" s="66"/>
    </row>
    <row r="2791" spans="1:29" s="141" customFormat="1">
      <c r="A2791"/>
      <c r="B2791" s="375" t="s">
        <v>2421</v>
      </c>
      <c r="C2791" s="375"/>
      <c r="D2791" s="375"/>
      <c r="E2791" s="375"/>
      <c r="F2791" s="375"/>
      <c r="G2791" s="375"/>
      <c r="H2791" s="375"/>
      <c r="I2791" s="375"/>
      <c r="J2791" s="375"/>
      <c r="K2791" s="375"/>
      <c r="L2791" s="375"/>
      <c r="M2791" s="375"/>
      <c r="N2791" s="375"/>
      <c r="O2791" s="375"/>
      <c r="P2791" s="375"/>
      <c r="W2791" s="142"/>
      <c r="X2791" s="223">
        <f t="shared" ref="X2791" si="360">+L2791*W2791</f>
        <v>0</v>
      </c>
      <c r="Y2791" s="144"/>
      <c r="Z2791" s="144"/>
      <c r="AA2791" s="144"/>
      <c r="AB2791" s="144"/>
      <c r="AC2791" s="153"/>
    </row>
    <row r="2792" spans="1:29" s="35" customFormat="1">
      <c r="A2792"/>
      <c r="B2792" s="38" t="s">
        <v>2185</v>
      </c>
      <c r="C2792" s="36" t="s">
        <v>60</v>
      </c>
      <c r="D2792" s="36"/>
      <c r="E2792" s="34" t="s">
        <v>1473</v>
      </c>
      <c r="F2792" s="129"/>
      <c r="G2792" s="129"/>
      <c r="H2792" s="129"/>
      <c r="I2792" s="129"/>
      <c r="J2792" s="129">
        <v>2</v>
      </c>
      <c r="K2792" s="34" t="str">
        <f>+K2537</f>
        <v>Usado</v>
      </c>
      <c r="L2792" s="129"/>
      <c r="M2792" s="129"/>
      <c r="N2792" s="129"/>
      <c r="O2792" s="34"/>
      <c r="P2792" s="129"/>
      <c r="W2792" s="196">
        <v>10000</v>
      </c>
      <c r="X2792" s="111">
        <f>+W2792*J2792</f>
        <v>20000</v>
      </c>
      <c r="Y2792"/>
      <c r="Z2792"/>
      <c r="AA2792"/>
      <c r="AB2792"/>
      <c r="AC2792" s="66"/>
    </row>
    <row r="2793" spans="1:29" s="35" customFormat="1">
      <c r="A2793"/>
      <c r="B2793" s="38" t="s">
        <v>2186</v>
      </c>
      <c r="C2793" s="36" t="s">
        <v>60</v>
      </c>
      <c r="D2793" s="36"/>
      <c r="E2793" s="34" t="s">
        <v>1474</v>
      </c>
      <c r="F2793" s="129"/>
      <c r="G2793" s="129"/>
      <c r="H2793" s="129"/>
      <c r="I2793" s="129"/>
      <c r="J2793" s="129">
        <v>2</v>
      </c>
      <c r="K2793" s="34" t="s">
        <v>595</v>
      </c>
      <c r="L2793" s="129"/>
      <c r="M2793" s="129"/>
      <c r="N2793" s="129"/>
      <c r="O2793" s="34"/>
      <c r="P2793" s="129"/>
      <c r="W2793" s="196">
        <v>3000</v>
      </c>
      <c r="X2793" s="111">
        <f t="shared" ref="X2793:X2798" si="361">+W2793*J2793</f>
        <v>6000</v>
      </c>
      <c r="Y2793"/>
      <c r="Z2793"/>
      <c r="AA2793"/>
      <c r="AB2793"/>
      <c r="AC2793" s="66"/>
    </row>
    <row r="2794" spans="1:29" s="35" customFormat="1">
      <c r="A2794"/>
      <c r="B2794" s="38" t="s">
        <v>2187</v>
      </c>
      <c r="C2794" s="36" t="str">
        <f>+C2792</f>
        <v>4.1.1.4.01</v>
      </c>
      <c r="D2794" s="36"/>
      <c r="E2794" s="34" t="s">
        <v>1475</v>
      </c>
      <c r="F2794" s="129"/>
      <c r="G2794" s="129"/>
      <c r="H2794" s="129"/>
      <c r="I2794" s="129"/>
      <c r="J2794" s="129">
        <v>2</v>
      </c>
      <c r="K2794" s="34" t="str">
        <f>+K2792</f>
        <v>Usado</v>
      </c>
      <c r="L2794" s="129"/>
      <c r="M2794" s="129"/>
      <c r="N2794" s="129"/>
      <c r="O2794" s="34"/>
      <c r="P2794" s="129"/>
      <c r="W2794" s="196">
        <v>3500</v>
      </c>
      <c r="X2794" s="111">
        <f t="shared" si="361"/>
        <v>7000</v>
      </c>
      <c r="Y2794"/>
      <c r="Z2794"/>
      <c r="AA2794"/>
      <c r="AB2794"/>
      <c r="AC2794" s="66"/>
    </row>
    <row r="2795" spans="1:29" s="35" customFormat="1">
      <c r="A2795"/>
      <c r="B2795" s="38" t="s">
        <v>2188</v>
      </c>
      <c r="C2795" s="36" t="str">
        <f>+C2793</f>
        <v>4.1.1.4.01</v>
      </c>
      <c r="D2795" s="36"/>
      <c r="E2795" s="34" t="s">
        <v>1476</v>
      </c>
      <c r="F2795" s="129"/>
      <c r="G2795" s="129"/>
      <c r="H2795" s="129"/>
      <c r="I2795" s="129"/>
      <c r="J2795" s="129">
        <v>2</v>
      </c>
      <c r="K2795" s="34" t="str">
        <f>+K2793</f>
        <v>Usado</v>
      </c>
      <c r="L2795" s="129"/>
      <c r="M2795" s="129"/>
      <c r="N2795" s="129"/>
      <c r="O2795" s="34"/>
      <c r="P2795" s="129"/>
      <c r="W2795" s="196">
        <v>3500</v>
      </c>
      <c r="X2795" s="111">
        <f t="shared" si="361"/>
        <v>7000</v>
      </c>
      <c r="Y2795"/>
      <c r="Z2795"/>
      <c r="AA2795"/>
      <c r="AB2795"/>
      <c r="AC2795" s="66"/>
    </row>
    <row r="2796" spans="1:29" s="35" customFormat="1">
      <c r="A2796"/>
      <c r="B2796" s="38" t="s">
        <v>2189</v>
      </c>
      <c r="C2796" s="36" t="str">
        <f>+C2794</f>
        <v>4.1.1.4.01</v>
      </c>
      <c r="D2796" s="36"/>
      <c r="E2796" s="34" t="s">
        <v>1477</v>
      </c>
      <c r="F2796" s="129"/>
      <c r="G2796" s="129"/>
      <c r="H2796" s="129"/>
      <c r="I2796" s="129"/>
      <c r="J2796" s="129">
        <v>2</v>
      </c>
      <c r="K2796" s="34" t="str">
        <f>+K2794</f>
        <v>Usado</v>
      </c>
      <c r="L2796" s="129"/>
      <c r="M2796" s="129"/>
      <c r="N2796" s="129"/>
      <c r="O2796" s="34"/>
      <c r="P2796" s="129"/>
      <c r="W2796" s="196">
        <v>4000</v>
      </c>
      <c r="X2796" s="111">
        <f t="shared" si="361"/>
        <v>8000</v>
      </c>
      <c r="Y2796"/>
      <c r="Z2796"/>
      <c r="AA2796"/>
      <c r="AB2796"/>
      <c r="AC2796" s="66"/>
    </row>
    <row r="2797" spans="1:29" s="35" customFormat="1">
      <c r="A2797"/>
      <c r="B2797" s="38" t="s">
        <v>2190</v>
      </c>
      <c r="C2797" s="36" t="str">
        <f>+C2795</f>
        <v>4.1.1.4.01</v>
      </c>
      <c r="D2797" s="36"/>
      <c r="E2797" s="34" t="s">
        <v>1478</v>
      </c>
      <c r="F2797" s="129"/>
      <c r="G2797" s="129"/>
      <c r="H2797" s="129"/>
      <c r="I2797" s="129"/>
      <c r="J2797" s="129">
        <v>2</v>
      </c>
      <c r="K2797" s="34" t="str">
        <f>+K2795</f>
        <v>Usado</v>
      </c>
      <c r="L2797" s="129"/>
      <c r="M2797" s="129"/>
      <c r="N2797" s="129"/>
      <c r="O2797" s="34"/>
      <c r="P2797" s="129"/>
      <c r="W2797" s="196">
        <v>2500</v>
      </c>
      <c r="X2797" s="111">
        <f t="shared" si="361"/>
        <v>5000</v>
      </c>
      <c r="Y2797"/>
      <c r="Z2797"/>
      <c r="AA2797"/>
      <c r="AB2797"/>
      <c r="AC2797" s="66"/>
    </row>
    <row r="2798" spans="1:29" s="35" customFormat="1">
      <c r="A2798"/>
      <c r="B2798" s="38" t="s">
        <v>2191</v>
      </c>
      <c r="C2798" s="36" t="str">
        <f>+C2796</f>
        <v>4.1.1.4.01</v>
      </c>
      <c r="D2798" s="36"/>
      <c r="E2798" s="34" t="s">
        <v>1479</v>
      </c>
      <c r="F2798" s="129"/>
      <c r="G2798" s="129"/>
      <c r="H2798" s="129"/>
      <c r="I2798" s="129"/>
      <c r="J2798" s="129">
        <v>2</v>
      </c>
      <c r="K2798" s="34" t="str">
        <f>+K2796</f>
        <v>Usado</v>
      </c>
      <c r="L2798" s="129"/>
      <c r="M2798" s="129"/>
      <c r="N2798" s="129"/>
      <c r="O2798" s="34"/>
      <c r="P2798" s="129"/>
      <c r="W2798" s="196">
        <v>1500</v>
      </c>
      <c r="X2798" s="111">
        <f t="shared" si="361"/>
        <v>3000</v>
      </c>
      <c r="Y2798"/>
      <c r="Z2798"/>
      <c r="AA2798"/>
      <c r="AB2798"/>
      <c r="AC2798" s="66"/>
    </row>
    <row r="2799" spans="1:29" s="141" customFormat="1">
      <c r="A2799"/>
      <c r="B2799" s="375" t="s">
        <v>2422</v>
      </c>
      <c r="C2799" s="375"/>
      <c r="D2799" s="375"/>
      <c r="E2799" s="375"/>
      <c r="F2799" s="375"/>
      <c r="G2799" s="375"/>
      <c r="H2799" s="375"/>
      <c r="I2799" s="375"/>
      <c r="J2799" s="375"/>
      <c r="K2799" s="375"/>
      <c r="L2799" s="375"/>
      <c r="M2799" s="375"/>
      <c r="N2799" s="375"/>
      <c r="O2799" s="375"/>
      <c r="P2799" s="375"/>
      <c r="W2799" s="142"/>
      <c r="X2799" s="223">
        <f t="shared" ref="X2799" si="362">+L2799*W2799</f>
        <v>0</v>
      </c>
      <c r="Y2799" s="144"/>
      <c r="Z2799" s="144"/>
      <c r="AA2799" s="144"/>
      <c r="AB2799" s="144"/>
      <c r="AC2799" s="153"/>
    </row>
    <row r="2800" spans="1:29" s="35" customFormat="1">
      <c r="A2800"/>
      <c r="B2800" s="38" t="s">
        <v>2192</v>
      </c>
      <c r="C2800" s="36" t="s">
        <v>60</v>
      </c>
      <c r="D2800" s="36"/>
      <c r="E2800" s="34" t="s">
        <v>1473</v>
      </c>
      <c r="F2800" s="129"/>
      <c r="G2800" s="129"/>
      <c r="H2800" s="129"/>
      <c r="I2800" s="129"/>
      <c r="J2800" s="129">
        <v>2</v>
      </c>
      <c r="K2800" s="34" t="str">
        <f>+K2545</f>
        <v>Usado</v>
      </c>
      <c r="L2800" s="129"/>
      <c r="M2800" s="129"/>
      <c r="N2800" s="129"/>
      <c r="O2800" s="34"/>
      <c r="P2800" s="129"/>
      <c r="W2800" s="196">
        <v>10000</v>
      </c>
      <c r="X2800" s="111">
        <f>+W2800*J2800</f>
        <v>20000</v>
      </c>
      <c r="Y2800"/>
      <c r="Z2800"/>
      <c r="AA2800"/>
      <c r="AB2800"/>
      <c r="AC2800" s="66"/>
    </row>
    <row r="2801" spans="1:29" s="35" customFormat="1">
      <c r="A2801"/>
      <c r="B2801" s="38" t="s">
        <v>2193</v>
      </c>
      <c r="C2801" s="36" t="s">
        <v>60</v>
      </c>
      <c r="D2801" s="36"/>
      <c r="E2801" s="34" t="s">
        <v>1474</v>
      </c>
      <c r="F2801" s="129"/>
      <c r="G2801" s="129"/>
      <c r="H2801" s="129"/>
      <c r="I2801" s="129"/>
      <c r="J2801" s="129">
        <v>2</v>
      </c>
      <c r="K2801" s="34" t="s">
        <v>595</v>
      </c>
      <c r="L2801" s="129"/>
      <c r="M2801" s="129"/>
      <c r="N2801" s="129"/>
      <c r="O2801" s="34"/>
      <c r="P2801" s="129"/>
      <c r="W2801" s="196">
        <v>3000</v>
      </c>
      <c r="X2801" s="111">
        <f t="shared" ref="X2801:X2806" si="363">+W2801*J2801</f>
        <v>6000</v>
      </c>
      <c r="Y2801"/>
      <c r="Z2801"/>
      <c r="AA2801"/>
      <c r="AB2801"/>
      <c r="AC2801" s="66"/>
    </row>
    <row r="2802" spans="1:29" s="35" customFormat="1">
      <c r="A2802"/>
      <c r="B2802" s="38" t="s">
        <v>2194</v>
      </c>
      <c r="C2802" s="36" t="str">
        <f>+C2800</f>
        <v>4.1.1.4.01</v>
      </c>
      <c r="D2802" s="36"/>
      <c r="E2802" s="34" t="s">
        <v>1475</v>
      </c>
      <c r="F2802" s="129"/>
      <c r="G2802" s="129"/>
      <c r="H2802" s="129"/>
      <c r="I2802" s="129"/>
      <c r="J2802" s="129">
        <v>2</v>
      </c>
      <c r="K2802" s="34" t="str">
        <f>+K2800</f>
        <v>Usado</v>
      </c>
      <c r="L2802" s="129"/>
      <c r="M2802" s="129"/>
      <c r="N2802" s="129"/>
      <c r="O2802" s="34"/>
      <c r="P2802" s="129"/>
      <c r="W2802" s="196">
        <v>3500</v>
      </c>
      <c r="X2802" s="111">
        <f t="shared" si="363"/>
        <v>7000</v>
      </c>
      <c r="Y2802"/>
      <c r="Z2802"/>
      <c r="AA2802"/>
      <c r="AB2802"/>
      <c r="AC2802" s="66"/>
    </row>
    <row r="2803" spans="1:29" s="35" customFormat="1">
      <c r="A2803"/>
      <c r="B2803" s="38" t="s">
        <v>2195</v>
      </c>
      <c r="C2803" s="36" t="str">
        <f>+C2801</f>
        <v>4.1.1.4.01</v>
      </c>
      <c r="D2803" s="36"/>
      <c r="E2803" s="34" t="s">
        <v>1476</v>
      </c>
      <c r="F2803" s="129"/>
      <c r="G2803" s="129"/>
      <c r="H2803" s="129"/>
      <c r="I2803" s="129"/>
      <c r="J2803" s="129">
        <v>2</v>
      </c>
      <c r="K2803" s="34" t="str">
        <f>+K2801</f>
        <v>Usado</v>
      </c>
      <c r="L2803" s="129"/>
      <c r="M2803" s="129"/>
      <c r="N2803" s="129"/>
      <c r="O2803" s="34"/>
      <c r="P2803" s="129"/>
      <c r="W2803" s="196">
        <v>3500</v>
      </c>
      <c r="X2803" s="111">
        <f t="shared" si="363"/>
        <v>7000</v>
      </c>
      <c r="Y2803"/>
      <c r="Z2803"/>
      <c r="AA2803"/>
      <c r="AB2803"/>
      <c r="AC2803" s="66"/>
    </row>
    <row r="2804" spans="1:29" s="35" customFormat="1">
      <c r="A2804"/>
      <c r="B2804" s="38" t="s">
        <v>2196</v>
      </c>
      <c r="C2804" s="36" t="str">
        <f>+C2802</f>
        <v>4.1.1.4.01</v>
      </c>
      <c r="D2804" s="36"/>
      <c r="E2804" s="34" t="s">
        <v>1477</v>
      </c>
      <c r="F2804" s="129"/>
      <c r="G2804" s="129"/>
      <c r="H2804" s="129"/>
      <c r="I2804" s="129"/>
      <c r="J2804" s="129">
        <v>2</v>
      </c>
      <c r="K2804" s="34" t="str">
        <f>+K2802</f>
        <v>Usado</v>
      </c>
      <c r="L2804" s="129"/>
      <c r="M2804" s="129"/>
      <c r="N2804" s="129"/>
      <c r="O2804" s="34"/>
      <c r="P2804" s="129"/>
      <c r="W2804" s="196">
        <v>4000</v>
      </c>
      <c r="X2804" s="111">
        <f t="shared" si="363"/>
        <v>8000</v>
      </c>
      <c r="Y2804"/>
      <c r="Z2804"/>
      <c r="AA2804"/>
      <c r="AB2804"/>
      <c r="AC2804" s="66"/>
    </row>
    <row r="2805" spans="1:29" s="35" customFormat="1">
      <c r="A2805"/>
      <c r="B2805" s="38" t="s">
        <v>2197</v>
      </c>
      <c r="C2805" s="36" t="str">
        <f>+C2803</f>
        <v>4.1.1.4.01</v>
      </c>
      <c r="D2805" s="36"/>
      <c r="E2805" s="34" t="s">
        <v>1478</v>
      </c>
      <c r="F2805" s="129"/>
      <c r="G2805" s="129"/>
      <c r="H2805" s="129"/>
      <c r="I2805" s="129"/>
      <c r="J2805" s="129">
        <v>2</v>
      </c>
      <c r="K2805" s="34" t="str">
        <f>+K2803</f>
        <v>Usado</v>
      </c>
      <c r="L2805" s="129"/>
      <c r="M2805" s="129"/>
      <c r="N2805" s="129"/>
      <c r="O2805" s="34"/>
      <c r="P2805" s="129"/>
      <c r="W2805" s="196">
        <v>2500</v>
      </c>
      <c r="X2805" s="111">
        <f t="shared" si="363"/>
        <v>5000</v>
      </c>
      <c r="Y2805"/>
      <c r="Z2805"/>
      <c r="AA2805"/>
      <c r="AB2805"/>
      <c r="AC2805" s="66"/>
    </row>
    <row r="2806" spans="1:29" s="35" customFormat="1">
      <c r="A2806"/>
      <c r="B2806" s="38" t="s">
        <v>2198</v>
      </c>
      <c r="C2806" s="36" t="str">
        <f>+C2804</f>
        <v>4.1.1.4.01</v>
      </c>
      <c r="D2806" s="36"/>
      <c r="E2806" s="34" t="s">
        <v>1479</v>
      </c>
      <c r="F2806" s="129"/>
      <c r="G2806" s="129"/>
      <c r="H2806" s="129"/>
      <c r="I2806" s="129"/>
      <c r="J2806" s="129">
        <v>2</v>
      </c>
      <c r="K2806" s="34" t="str">
        <f>+K2804</f>
        <v>Usado</v>
      </c>
      <c r="L2806" s="129"/>
      <c r="M2806" s="129"/>
      <c r="N2806" s="129"/>
      <c r="O2806" s="34"/>
      <c r="P2806" s="129"/>
      <c r="W2806" s="196">
        <v>1500</v>
      </c>
      <c r="X2806" s="111">
        <f t="shared" si="363"/>
        <v>3000</v>
      </c>
      <c r="Y2806"/>
      <c r="Z2806"/>
      <c r="AA2806"/>
      <c r="AB2806"/>
      <c r="AC2806" s="66"/>
    </row>
    <row r="2807" spans="1:29" s="141" customFormat="1">
      <c r="A2807"/>
      <c r="B2807" s="375" t="s">
        <v>2423</v>
      </c>
      <c r="C2807" s="375"/>
      <c r="D2807" s="375"/>
      <c r="E2807" s="375"/>
      <c r="F2807" s="375"/>
      <c r="G2807" s="375"/>
      <c r="H2807" s="375"/>
      <c r="I2807" s="375"/>
      <c r="J2807" s="375"/>
      <c r="K2807" s="375"/>
      <c r="L2807" s="375"/>
      <c r="M2807" s="375"/>
      <c r="N2807" s="375"/>
      <c r="O2807" s="375"/>
      <c r="P2807" s="375"/>
      <c r="W2807" s="142"/>
      <c r="X2807" s="223">
        <f t="shared" ref="X2807" si="364">+L2807*W2807</f>
        <v>0</v>
      </c>
      <c r="Y2807" s="144"/>
      <c r="Z2807" s="144"/>
      <c r="AA2807" s="144"/>
      <c r="AB2807" s="144"/>
      <c r="AC2807" s="153"/>
    </row>
    <row r="2808" spans="1:29" s="35" customFormat="1">
      <c r="A2808"/>
      <c r="B2808" s="38" t="s">
        <v>2199</v>
      </c>
      <c r="C2808" s="36" t="s">
        <v>60</v>
      </c>
      <c r="D2808" s="36"/>
      <c r="E2808" s="34" t="s">
        <v>1473</v>
      </c>
      <c r="F2808" s="129"/>
      <c r="G2808" s="129"/>
      <c r="H2808" s="129"/>
      <c r="I2808" s="129"/>
      <c r="J2808" s="129">
        <v>2</v>
      </c>
      <c r="K2808" s="34" t="str">
        <f>+K2553</f>
        <v>Usado</v>
      </c>
      <c r="L2808" s="129"/>
      <c r="M2808" s="129"/>
      <c r="N2808" s="129"/>
      <c r="O2808" s="34"/>
      <c r="P2808" s="129"/>
      <c r="W2808" s="196">
        <v>10000</v>
      </c>
      <c r="X2808" s="111">
        <f>+W2808*J2808</f>
        <v>20000</v>
      </c>
      <c r="Y2808"/>
      <c r="Z2808"/>
      <c r="AA2808"/>
      <c r="AB2808"/>
      <c r="AC2808" s="66"/>
    </row>
    <row r="2809" spans="1:29" s="35" customFormat="1">
      <c r="A2809"/>
      <c r="B2809" s="38" t="s">
        <v>2200</v>
      </c>
      <c r="C2809" s="36" t="s">
        <v>60</v>
      </c>
      <c r="D2809" s="36"/>
      <c r="E2809" s="34" t="s">
        <v>1474</v>
      </c>
      <c r="F2809" s="129"/>
      <c r="G2809" s="129"/>
      <c r="H2809" s="129"/>
      <c r="I2809" s="129"/>
      <c r="J2809" s="129">
        <v>2</v>
      </c>
      <c r="K2809" s="34" t="s">
        <v>595</v>
      </c>
      <c r="L2809" s="129"/>
      <c r="M2809" s="129"/>
      <c r="N2809" s="129"/>
      <c r="O2809" s="34"/>
      <c r="P2809" s="129"/>
      <c r="W2809" s="196">
        <v>3000</v>
      </c>
      <c r="X2809" s="111">
        <f t="shared" ref="X2809:X2814" si="365">+W2809*J2809</f>
        <v>6000</v>
      </c>
      <c r="Y2809"/>
      <c r="Z2809"/>
      <c r="AA2809"/>
      <c r="AB2809"/>
      <c r="AC2809" s="66"/>
    </row>
    <row r="2810" spans="1:29" s="35" customFormat="1">
      <c r="A2810"/>
      <c r="B2810" s="38" t="s">
        <v>2201</v>
      </c>
      <c r="C2810" s="36" t="str">
        <f>+C2808</f>
        <v>4.1.1.4.01</v>
      </c>
      <c r="D2810" s="36"/>
      <c r="E2810" s="34" t="s">
        <v>1475</v>
      </c>
      <c r="F2810" s="129"/>
      <c r="G2810" s="129"/>
      <c r="H2810" s="129"/>
      <c r="I2810" s="129"/>
      <c r="J2810" s="129">
        <v>2</v>
      </c>
      <c r="K2810" s="34" t="str">
        <f>+K2808</f>
        <v>Usado</v>
      </c>
      <c r="L2810" s="129"/>
      <c r="M2810" s="129"/>
      <c r="N2810" s="129"/>
      <c r="O2810" s="34"/>
      <c r="P2810" s="129"/>
      <c r="W2810" s="196">
        <v>3500</v>
      </c>
      <c r="X2810" s="111">
        <f t="shared" si="365"/>
        <v>7000</v>
      </c>
      <c r="Y2810"/>
      <c r="Z2810"/>
      <c r="AA2810"/>
      <c r="AB2810"/>
      <c r="AC2810" s="66"/>
    </row>
    <row r="2811" spans="1:29" s="35" customFormat="1">
      <c r="A2811"/>
      <c r="B2811" s="38" t="s">
        <v>2202</v>
      </c>
      <c r="C2811" s="36" t="str">
        <f>+C2809</f>
        <v>4.1.1.4.01</v>
      </c>
      <c r="D2811" s="36"/>
      <c r="E2811" s="34" t="s">
        <v>1476</v>
      </c>
      <c r="F2811" s="129"/>
      <c r="G2811" s="129"/>
      <c r="H2811" s="129"/>
      <c r="I2811" s="129"/>
      <c r="J2811" s="129">
        <v>2</v>
      </c>
      <c r="K2811" s="34" t="str">
        <f>+K2809</f>
        <v>Usado</v>
      </c>
      <c r="L2811" s="129"/>
      <c r="M2811" s="129"/>
      <c r="N2811" s="129"/>
      <c r="O2811" s="34"/>
      <c r="P2811" s="129"/>
      <c r="W2811" s="196">
        <v>3500</v>
      </c>
      <c r="X2811" s="111">
        <f t="shared" si="365"/>
        <v>7000</v>
      </c>
      <c r="Y2811"/>
      <c r="Z2811"/>
      <c r="AA2811"/>
      <c r="AB2811"/>
      <c r="AC2811" s="66"/>
    </row>
    <row r="2812" spans="1:29" s="35" customFormat="1">
      <c r="A2812"/>
      <c r="B2812" s="38" t="s">
        <v>2203</v>
      </c>
      <c r="C2812" s="36" t="str">
        <f>+C2810</f>
        <v>4.1.1.4.01</v>
      </c>
      <c r="D2812" s="36"/>
      <c r="E2812" s="34" t="s">
        <v>1477</v>
      </c>
      <c r="F2812" s="129"/>
      <c r="G2812" s="129"/>
      <c r="H2812" s="129"/>
      <c r="I2812" s="129"/>
      <c r="J2812" s="129">
        <v>2</v>
      </c>
      <c r="K2812" s="34" t="str">
        <f>+K2810</f>
        <v>Usado</v>
      </c>
      <c r="L2812" s="129"/>
      <c r="M2812" s="129"/>
      <c r="N2812" s="129"/>
      <c r="O2812" s="34"/>
      <c r="P2812" s="129"/>
      <c r="W2812" s="196">
        <v>4000</v>
      </c>
      <c r="X2812" s="111">
        <f t="shared" si="365"/>
        <v>8000</v>
      </c>
      <c r="Y2812"/>
      <c r="Z2812"/>
      <c r="AA2812"/>
      <c r="AB2812"/>
      <c r="AC2812" s="66"/>
    </row>
    <row r="2813" spans="1:29" s="35" customFormat="1">
      <c r="A2813"/>
      <c r="B2813" s="38" t="s">
        <v>2204</v>
      </c>
      <c r="C2813" s="36" t="str">
        <f>+C2811</f>
        <v>4.1.1.4.01</v>
      </c>
      <c r="D2813" s="36"/>
      <c r="E2813" s="34" t="s">
        <v>1478</v>
      </c>
      <c r="F2813" s="129"/>
      <c r="G2813" s="129"/>
      <c r="H2813" s="129"/>
      <c r="I2813" s="129"/>
      <c r="J2813" s="129">
        <v>2</v>
      </c>
      <c r="K2813" s="34" t="str">
        <f>+K2811</f>
        <v>Usado</v>
      </c>
      <c r="L2813" s="129"/>
      <c r="M2813" s="129"/>
      <c r="N2813" s="129"/>
      <c r="O2813" s="34"/>
      <c r="P2813" s="129"/>
      <c r="W2813" s="196">
        <v>2500</v>
      </c>
      <c r="X2813" s="111">
        <f t="shared" si="365"/>
        <v>5000</v>
      </c>
      <c r="Y2813"/>
      <c r="Z2813"/>
      <c r="AA2813"/>
      <c r="AB2813"/>
      <c r="AC2813" s="66"/>
    </row>
    <row r="2814" spans="1:29" s="35" customFormat="1">
      <c r="A2814"/>
      <c r="B2814" s="38" t="s">
        <v>2205</v>
      </c>
      <c r="C2814" s="36" t="str">
        <f>+C2812</f>
        <v>4.1.1.4.01</v>
      </c>
      <c r="D2814" s="36"/>
      <c r="E2814" s="34" t="s">
        <v>1479</v>
      </c>
      <c r="F2814" s="129"/>
      <c r="G2814" s="129"/>
      <c r="H2814" s="129"/>
      <c r="I2814" s="129"/>
      <c r="J2814" s="129">
        <v>2</v>
      </c>
      <c r="K2814" s="34" t="str">
        <f>+K2812</f>
        <v>Usado</v>
      </c>
      <c r="L2814" s="129"/>
      <c r="M2814" s="129"/>
      <c r="N2814" s="129"/>
      <c r="O2814" s="34"/>
      <c r="P2814" s="129"/>
      <c r="W2814" s="196">
        <v>1500</v>
      </c>
      <c r="X2814" s="111">
        <f t="shared" si="365"/>
        <v>3000</v>
      </c>
      <c r="Y2814"/>
      <c r="Z2814"/>
      <c r="AA2814"/>
      <c r="AB2814"/>
      <c r="AC2814" s="66"/>
    </row>
    <row r="2815" spans="1:29" s="141" customFormat="1">
      <c r="A2815"/>
      <c r="B2815" s="375" t="s">
        <v>1803</v>
      </c>
      <c r="C2815" s="375"/>
      <c r="D2815" s="375"/>
      <c r="E2815" s="375"/>
      <c r="F2815" s="375"/>
      <c r="G2815" s="375"/>
      <c r="H2815" s="375"/>
      <c r="I2815" s="375"/>
      <c r="J2815" s="375"/>
      <c r="K2815" s="375"/>
      <c r="L2815" s="375"/>
      <c r="M2815" s="375"/>
      <c r="N2815" s="375"/>
      <c r="O2815" s="375"/>
      <c r="P2815" s="375"/>
      <c r="W2815" s="142"/>
      <c r="X2815" s="223">
        <f t="shared" ref="X2815" si="366">+L2815*W2815</f>
        <v>0</v>
      </c>
      <c r="Y2815" s="144"/>
      <c r="Z2815" s="144"/>
      <c r="AA2815" s="144"/>
      <c r="AB2815" s="144"/>
      <c r="AC2815" s="153"/>
    </row>
    <row r="2816" spans="1:29" s="35" customFormat="1">
      <c r="A2816"/>
      <c r="B2816" s="38" t="s">
        <v>2206</v>
      </c>
      <c r="C2816" s="36" t="s">
        <v>60</v>
      </c>
      <c r="D2816" s="36"/>
      <c r="E2816" s="34" t="s">
        <v>1473</v>
      </c>
      <c r="F2816" s="129"/>
      <c r="G2816" s="129"/>
      <c r="H2816" s="129"/>
      <c r="I2816" s="129"/>
      <c r="J2816" s="129">
        <v>2</v>
      </c>
      <c r="K2816" s="34" t="str">
        <f>+K2561</f>
        <v>Usado</v>
      </c>
      <c r="L2816" s="129"/>
      <c r="M2816" s="129"/>
      <c r="N2816" s="129"/>
      <c r="O2816" s="34"/>
      <c r="P2816" s="129"/>
      <c r="W2816" s="196">
        <v>10000</v>
      </c>
      <c r="X2816" s="111">
        <f>+W2816*J2816</f>
        <v>20000</v>
      </c>
      <c r="Y2816"/>
      <c r="Z2816"/>
      <c r="AA2816"/>
      <c r="AB2816"/>
      <c r="AC2816" s="66"/>
    </row>
    <row r="2817" spans="1:29" s="35" customFormat="1">
      <c r="A2817"/>
      <c r="B2817" s="38" t="s">
        <v>2207</v>
      </c>
      <c r="C2817" s="36" t="s">
        <v>60</v>
      </c>
      <c r="D2817" s="36"/>
      <c r="E2817" s="34" t="s">
        <v>1474</v>
      </c>
      <c r="F2817" s="129"/>
      <c r="G2817" s="129"/>
      <c r="H2817" s="129"/>
      <c r="I2817" s="129"/>
      <c r="J2817" s="129">
        <v>2</v>
      </c>
      <c r="K2817" s="34" t="s">
        <v>595</v>
      </c>
      <c r="L2817" s="129"/>
      <c r="M2817" s="129"/>
      <c r="N2817" s="129"/>
      <c r="O2817" s="34"/>
      <c r="P2817" s="129"/>
      <c r="W2817" s="196">
        <v>3000</v>
      </c>
      <c r="X2817" s="111">
        <f t="shared" ref="X2817:X2822" si="367">+W2817*J2817</f>
        <v>6000</v>
      </c>
      <c r="Y2817"/>
      <c r="Z2817"/>
      <c r="AA2817"/>
      <c r="AB2817"/>
      <c r="AC2817" s="66"/>
    </row>
    <row r="2818" spans="1:29" s="35" customFormat="1">
      <c r="A2818"/>
      <c r="B2818" s="38" t="s">
        <v>2208</v>
      </c>
      <c r="C2818" s="36" t="str">
        <f>+C2816</f>
        <v>4.1.1.4.01</v>
      </c>
      <c r="D2818" s="36"/>
      <c r="E2818" s="34" t="s">
        <v>1475</v>
      </c>
      <c r="F2818" s="129"/>
      <c r="G2818" s="129"/>
      <c r="H2818" s="129"/>
      <c r="I2818" s="129"/>
      <c r="J2818" s="129">
        <v>2</v>
      </c>
      <c r="K2818" s="34" t="str">
        <f>+K2816</f>
        <v>Usado</v>
      </c>
      <c r="L2818" s="129"/>
      <c r="M2818" s="129"/>
      <c r="N2818" s="129"/>
      <c r="O2818" s="34"/>
      <c r="P2818" s="129"/>
      <c r="W2818" s="196">
        <v>3500</v>
      </c>
      <c r="X2818" s="111">
        <f t="shared" si="367"/>
        <v>7000</v>
      </c>
      <c r="Y2818"/>
      <c r="Z2818"/>
      <c r="AA2818"/>
      <c r="AB2818"/>
      <c r="AC2818" s="66"/>
    </row>
    <row r="2819" spans="1:29" s="35" customFormat="1">
      <c r="A2819"/>
      <c r="B2819" s="38" t="s">
        <v>2209</v>
      </c>
      <c r="C2819" s="36" t="str">
        <f>+C2817</f>
        <v>4.1.1.4.01</v>
      </c>
      <c r="D2819" s="36"/>
      <c r="E2819" s="34" t="s">
        <v>1476</v>
      </c>
      <c r="F2819" s="129"/>
      <c r="G2819" s="129"/>
      <c r="H2819" s="129"/>
      <c r="I2819" s="129"/>
      <c r="J2819" s="129">
        <v>2</v>
      </c>
      <c r="K2819" s="34" t="str">
        <f>+K2817</f>
        <v>Usado</v>
      </c>
      <c r="L2819" s="129"/>
      <c r="M2819" s="129"/>
      <c r="N2819" s="129"/>
      <c r="O2819" s="34"/>
      <c r="P2819" s="129"/>
      <c r="W2819" s="196">
        <v>3500</v>
      </c>
      <c r="X2819" s="111">
        <f t="shared" si="367"/>
        <v>7000</v>
      </c>
      <c r="Y2819"/>
      <c r="Z2819"/>
      <c r="AA2819"/>
      <c r="AB2819"/>
      <c r="AC2819" s="66"/>
    </row>
    <row r="2820" spans="1:29" s="35" customFormat="1">
      <c r="A2820"/>
      <c r="B2820" s="38" t="s">
        <v>2210</v>
      </c>
      <c r="C2820" s="36" t="str">
        <f>+C2818</f>
        <v>4.1.1.4.01</v>
      </c>
      <c r="D2820" s="36"/>
      <c r="E2820" s="34" t="s">
        <v>1477</v>
      </c>
      <c r="F2820" s="129"/>
      <c r="G2820" s="129"/>
      <c r="H2820" s="129"/>
      <c r="I2820" s="129"/>
      <c r="J2820" s="129">
        <v>2</v>
      </c>
      <c r="K2820" s="34" t="str">
        <f>+K2818</f>
        <v>Usado</v>
      </c>
      <c r="L2820" s="129"/>
      <c r="M2820" s="129"/>
      <c r="N2820" s="129"/>
      <c r="O2820" s="34"/>
      <c r="P2820" s="129"/>
      <c r="W2820" s="196">
        <v>4000</v>
      </c>
      <c r="X2820" s="111">
        <f t="shared" si="367"/>
        <v>8000</v>
      </c>
      <c r="Y2820"/>
      <c r="Z2820"/>
      <c r="AA2820"/>
      <c r="AB2820"/>
      <c r="AC2820" s="66"/>
    </row>
    <row r="2821" spans="1:29" s="35" customFormat="1">
      <c r="A2821"/>
      <c r="B2821" s="38" t="s">
        <v>2211</v>
      </c>
      <c r="C2821" s="36" t="str">
        <f>+C2819</f>
        <v>4.1.1.4.01</v>
      </c>
      <c r="D2821" s="36"/>
      <c r="E2821" s="34" t="s">
        <v>1478</v>
      </c>
      <c r="F2821" s="129"/>
      <c r="G2821" s="129"/>
      <c r="H2821" s="129"/>
      <c r="I2821" s="129"/>
      <c r="J2821" s="129">
        <v>2</v>
      </c>
      <c r="K2821" s="34" t="str">
        <f>+K2819</f>
        <v>Usado</v>
      </c>
      <c r="L2821" s="129"/>
      <c r="M2821" s="129"/>
      <c r="N2821" s="129"/>
      <c r="O2821" s="34"/>
      <c r="P2821" s="129"/>
      <c r="W2821" s="196">
        <v>2500</v>
      </c>
      <c r="X2821" s="111">
        <f t="shared" si="367"/>
        <v>5000</v>
      </c>
      <c r="Y2821"/>
      <c r="Z2821"/>
      <c r="AA2821"/>
      <c r="AB2821"/>
      <c r="AC2821" s="66"/>
    </row>
    <row r="2822" spans="1:29" s="35" customFormat="1">
      <c r="A2822"/>
      <c r="B2822" s="38" t="s">
        <v>2212</v>
      </c>
      <c r="C2822" s="36" t="str">
        <f>+C2820</f>
        <v>4.1.1.4.01</v>
      </c>
      <c r="D2822" s="36"/>
      <c r="E2822" s="34" t="s">
        <v>1479</v>
      </c>
      <c r="F2822" s="129"/>
      <c r="G2822" s="129"/>
      <c r="H2822" s="129"/>
      <c r="I2822" s="129"/>
      <c r="J2822" s="129">
        <v>2</v>
      </c>
      <c r="K2822" s="34" t="str">
        <f>+K2820</f>
        <v>Usado</v>
      </c>
      <c r="L2822" s="129"/>
      <c r="M2822" s="129"/>
      <c r="N2822" s="129"/>
      <c r="O2822" s="34"/>
      <c r="P2822" s="129"/>
      <c r="W2822" s="196">
        <v>1500</v>
      </c>
      <c r="X2822" s="111">
        <f t="shared" si="367"/>
        <v>3000</v>
      </c>
      <c r="Y2822"/>
      <c r="Z2822"/>
      <c r="AA2822"/>
      <c r="AB2822"/>
      <c r="AC2822" s="66"/>
    </row>
    <row r="2823" spans="1:29" s="141" customFormat="1">
      <c r="A2823"/>
      <c r="B2823" s="375" t="s">
        <v>2424</v>
      </c>
      <c r="C2823" s="375"/>
      <c r="D2823" s="375"/>
      <c r="E2823" s="375"/>
      <c r="F2823" s="375"/>
      <c r="G2823" s="375"/>
      <c r="H2823" s="375"/>
      <c r="I2823" s="375"/>
      <c r="J2823" s="375"/>
      <c r="K2823" s="375"/>
      <c r="L2823" s="375"/>
      <c r="M2823" s="375"/>
      <c r="N2823" s="375"/>
      <c r="O2823" s="375"/>
      <c r="P2823" s="375"/>
      <c r="W2823" s="142"/>
      <c r="X2823" s="223">
        <f t="shared" ref="X2823" si="368">+L2823*W2823</f>
        <v>0</v>
      </c>
      <c r="Y2823" s="144"/>
      <c r="Z2823" s="144"/>
      <c r="AA2823" s="144"/>
      <c r="AB2823" s="144"/>
      <c r="AC2823" s="153"/>
    </row>
    <row r="2824" spans="1:29" s="35" customFormat="1">
      <c r="A2824"/>
      <c r="B2824" s="38" t="s">
        <v>2213</v>
      </c>
      <c r="C2824" s="36" t="s">
        <v>60</v>
      </c>
      <c r="D2824" s="36"/>
      <c r="E2824" s="34" t="s">
        <v>1473</v>
      </c>
      <c r="F2824" s="129"/>
      <c r="G2824" s="129"/>
      <c r="H2824" s="129"/>
      <c r="I2824" s="129"/>
      <c r="J2824" s="129">
        <v>2</v>
      </c>
      <c r="K2824" s="34">
        <f>+K2569</f>
        <v>0</v>
      </c>
      <c r="L2824" s="129"/>
      <c r="M2824" s="129"/>
      <c r="N2824" s="129"/>
      <c r="O2824" s="34"/>
      <c r="P2824" s="129"/>
      <c r="W2824" s="196">
        <v>10000</v>
      </c>
      <c r="X2824" s="111">
        <f>+W2824*J2824</f>
        <v>20000</v>
      </c>
      <c r="Y2824"/>
      <c r="Z2824"/>
      <c r="AA2824"/>
      <c r="AB2824"/>
      <c r="AC2824" s="66"/>
    </row>
    <row r="2825" spans="1:29" s="35" customFormat="1">
      <c r="A2825"/>
      <c r="B2825" s="38" t="s">
        <v>2214</v>
      </c>
      <c r="C2825" s="36" t="s">
        <v>60</v>
      </c>
      <c r="D2825" s="36"/>
      <c r="E2825" s="34" t="s">
        <v>1474</v>
      </c>
      <c r="F2825" s="129"/>
      <c r="G2825" s="129"/>
      <c r="H2825" s="129"/>
      <c r="I2825" s="129"/>
      <c r="J2825" s="129">
        <v>2</v>
      </c>
      <c r="K2825" s="34" t="s">
        <v>595</v>
      </c>
      <c r="L2825" s="129"/>
      <c r="M2825" s="129"/>
      <c r="N2825" s="129"/>
      <c r="O2825" s="34"/>
      <c r="P2825" s="129"/>
      <c r="W2825" s="196">
        <v>3000</v>
      </c>
      <c r="X2825" s="111">
        <f t="shared" ref="X2825:X2830" si="369">+W2825*J2825</f>
        <v>6000</v>
      </c>
      <c r="Y2825"/>
      <c r="Z2825"/>
      <c r="AA2825"/>
      <c r="AB2825"/>
      <c r="AC2825" s="66"/>
    </row>
    <row r="2826" spans="1:29" s="35" customFormat="1">
      <c r="A2826"/>
      <c r="B2826" s="38" t="s">
        <v>2215</v>
      </c>
      <c r="C2826" s="36" t="str">
        <f>+C2824</f>
        <v>4.1.1.4.01</v>
      </c>
      <c r="D2826" s="36"/>
      <c r="E2826" s="34" t="s">
        <v>1475</v>
      </c>
      <c r="F2826" s="129"/>
      <c r="G2826" s="129"/>
      <c r="H2826" s="129"/>
      <c r="I2826" s="129"/>
      <c r="J2826" s="129">
        <v>2</v>
      </c>
      <c r="K2826" s="34">
        <f>+K2824</f>
        <v>0</v>
      </c>
      <c r="L2826" s="129"/>
      <c r="M2826" s="129"/>
      <c r="N2826" s="129"/>
      <c r="O2826" s="34"/>
      <c r="P2826" s="129"/>
      <c r="W2826" s="196">
        <v>3500</v>
      </c>
      <c r="X2826" s="111">
        <f t="shared" si="369"/>
        <v>7000</v>
      </c>
      <c r="Y2826"/>
      <c r="Z2826"/>
      <c r="AA2826"/>
      <c r="AB2826"/>
      <c r="AC2826" s="66"/>
    </row>
    <row r="2827" spans="1:29" s="35" customFormat="1">
      <c r="A2827"/>
      <c r="B2827" s="38" t="s">
        <v>2216</v>
      </c>
      <c r="C2827" s="36" t="str">
        <f>+C2825</f>
        <v>4.1.1.4.01</v>
      </c>
      <c r="D2827" s="36"/>
      <c r="E2827" s="34" t="s">
        <v>1476</v>
      </c>
      <c r="F2827" s="129"/>
      <c r="G2827" s="129"/>
      <c r="H2827" s="129"/>
      <c r="I2827" s="129"/>
      <c r="J2827" s="129">
        <v>2</v>
      </c>
      <c r="K2827" s="34" t="str">
        <f>+K2825</f>
        <v>Usado</v>
      </c>
      <c r="L2827" s="129"/>
      <c r="M2827" s="129"/>
      <c r="N2827" s="129"/>
      <c r="O2827" s="34"/>
      <c r="P2827" s="129"/>
      <c r="W2827" s="196">
        <v>3500</v>
      </c>
      <c r="X2827" s="111">
        <f t="shared" si="369"/>
        <v>7000</v>
      </c>
      <c r="Y2827"/>
      <c r="Z2827"/>
      <c r="AA2827"/>
      <c r="AB2827"/>
      <c r="AC2827" s="66"/>
    </row>
    <row r="2828" spans="1:29" s="35" customFormat="1">
      <c r="A2828"/>
      <c r="B2828" s="38" t="s">
        <v>2217</v>
      </c>
      <c r="C2828" s="36" t="str">
        <f>+C2826</f>
        <v>4.1.1.4.01</v>
      </c>
      <c r="D2828" s="36"/>
      <c r="E2828" s="34" t="s">
        <v>1477</v>
      </c>
      <c r="F2828" s="129"/>
      <c r="G2828" s="129"/>
      <c r="H2828" s="129"/>
      <c r="I2828" s="129"/>
      <c r="J2828" s="129">
        <v>2</v>
      </c>
      <c r="K2828" s="34">
        <f>+K2826</f>
        <v>0</v>
      </c>
      <c r="L2828" s="129"/>
      <c r="M2828" s="129"/>
      <c r="N2828" s="129"/>
      <c r="O2828" s="34"/>
      <c r="P2828" s="129"/>
      <c r="W2828" s="196">
        <v>4000</v>
      </c>
      <c r="X2828" s="111">
        <f t="shared" si="369"/>
        <v>8000</v>
      </c>
      <c r="Y2828"/>
      <c r="Z2828"/>
      <c r="AA2828"/>
      <c r="AB2828"/>
      <c r="AC2828" s="66"/>
    </row>
    <row r="2829" spans="1:29" s="35" customFormat="1">
      <c r="A2829"/>
      <c r="B2829" s="38" t="s">
        <v>2218</v>
      </c>
      <c r="C2829" s="36" t="str">
        <f>+C2827</f>
        <v>4.1.1.4.01</v>
      </c>
      <c r="D2829" s="36"/>
      <c r="E2829" s="34" t="s">
        <v>1478</v>
      </c>
      <c r="F2829" s="129"/>
      <c r="G2829" s="129"/>
      <c r="H2829" s="129"/>
      <c r="I2829" s="129"/>
      <c r="J2829" s="129">
        <v>2</v>
      </c>
      <c r="K2829" s="34" t="str">
        <f>+K2827</f>
        <v>Usado</v>
      </c>
      <c r="L2829" s="129"/>
      <c r="M2829" s="129"/>
      <c r="N2829" s="129"/>
      <c r="O2829" s="34"/>
      <c r="P2829" s="129"/>
      <c r="W2829" s="196">
        <v>2500</v>
      </c>
      <c r="X2829" s="111">
        <f t="shared" si="369"/>
        <v>5000</v>
      </c>
      <c r="Y2829"/>
      <c r="Z2829"/>
      <c r="AA2829"/>
      <c r="AB2829"/>
      <c r="AC2829" s="66"/>
    </row>
    <row r="2830" spans="1:29" s="35" customFormat="1">
      <c r="A2830"/>
      <c r="B2830" s="38" t="s">
        <v>2219</v>
      </c>
      <c r="C2830" s="36" t="str">
        <f>+C2828</f>
        <v>4.1.1.4.01</v>
      </c>
      <c r="D2830" s="36"/>
      <c r="E2830" s="34" t="s">
        <v>1479</v>
      </c>
      <c r="F2830" s="129"/>
      <c r="G2830" s="129"/>
      <c r="H2830" s="129"/>
      <c r="I2830" s="129"/>
      <c r="J2830" s="129">
        <v>2</v>
      </c>
      <c r="K2830" s="34">
        <f>+K2828</f>
        <v>0</v>
      </c>
      <c r="L2830" s="129"/>
      <c r="M2830" s="129"/>
      <c r="N2830" s="129"/>
      <c r="O2830" s="34"/>
      <c r="P2830" s="129"/>
      <c r="W2830" s="196">
        <v>1500</v>
      </c>
      <c r="X2830" s="111">
        <f t="shared" si="369"/>
        <v>3000</v>
      </c>
      <c r="Y2830"/>
      <c r="Z2830"/>
      <c r="AA2830"/>
      <c r="AB2830"/>
      <c r="AC2830" s="66"/>
    </row>
    <row r="2831" spans="1:29" s="141" customFormat="1">
      <c r="A2831"/>
      <c r="B2831" s="375" t="s">
        <v>2425</v>
      </c>
      <c r="C2831" s="375"/>
      <c r="D2831" s="375"/>
      <c r="E2831" s="375"/>
      <c r="F2831" s="375"/>
      <c r="G2831" s="375"/>
      <c r="H2831" s="375"/>
      <c r="I2831" s="375"/>
      <c r="J2831" s="375"/>
      <c r="K2831" s="375"/>
      <c r="L2831" s="375"/>
      <c r="M2831" s="375"/>
      <c r="N2831" s="375"/>
      <c r="O2831" s="375"/>
      <c r="P2831" s="375"/>
      <c r="W2831" s="142"/>
      <c r="X2831" s="223">
        <f t="shared" ref="X2831" si="370">+L2831*W2831</f>
        <v>0</v>
      </c>
      <c r="Y2831" s="144"/>
      <c r="Z2831" s="144"/>
      <c r="AA2831" s="144"/>
      <c r="AB2831" s="144"/>
      <c r="AC2831" s="153"/>
    </row>
    <row r="2832" spans="1:29" s="35" customFormat="1">
      <c r="A2832"/>
      <c r="B2832" s="38" t="s">
        <v>2220</v>
      </c>
      <c r="C2832" s="36" t="s">
        <v>60</v>
      </c>
      <c r="D2832" s="36"/>
      <c r="E2832" s="34" t="s">
        <v>1473</v>
      </c>
      <c r="F2832" s="129"/>
      <c r="G2832" s="129"/>
      <c r="H2832" s="129"/>
      <c r="I2832" s="129"/>
      <c r="J2832" s="129">
        <v>2</v>
      </c>
      <c r="K2832" s="34" t="str">
        <f>+K2577</f>
        <v>NUEVO</v>
      </c>
      <c r="L2832" s="129"/>
      <c r="M2832" s="129"/>
      <c r="N2832" s="129"/>
      <c r="O2832" s="34"/>
      <c r="P2832" s="129"/>
      <c r="W2832" s="196">
        <v>10000</v>
      </c>
      <c r="X2832" s="111">
        <f>+W2832*J2832</f>
        <v>20000</v>
      </c>
      <c r="Y2832"/>
      <c r="Z2832"/>
      <c r="AA2832"/>
      <c r="AB2832"/>
      <c r="AC2832" s="66"/>
    </row>
    <row r="2833" spans="1:29" s="35" customFormat="1">
      <c r="A2833"/>
      <c r="B2833" s="38" t="s">
        <v>2221</v>
      </c>
      <c r="C2833" s="36" t="s">
        <v>60</v>
      </c>
      <c r="D2833" s="36"/>
      <c r="E2833" s="34" t="s">
        <v>1474</v>
      </c>
      <c r="F2833" s="129"/>
      <c r="G2833" s="129"/>
      <c r="H2833" s="129"/>
      <c r="I2833" s="129"/>
      <c r="J2833" s="129">
        <v>2</v>
      </c>
      <c r="K2833" s="34" t="s">
        <v>595</v>
      </c>
      <c r="L2833" s="129"/>
      <c r="M2833" s="129"/>
      <c r="N2833" s="129"/>
      <c r="O2833" s="34"/>
      <c r="P2833" s="129"/>
      <c r="W2833" s="196">
        <v>3000</v>
      </c>
      <c r="X2833" s="111">
        <f t="shared" ref="X2833:X2838" si="371">+W2833*J2833</f>
        <v>6000</v>
      </c>
      <c r="Y2833"/>
      <c r="Z2833"/>
      <c r="AA2833"/>
      <c r="AB2833"/>
      <c r="AC2833" s="66"/>
    </row>
    <row r="2834" spans="1:29" s="35" customFormat="1">
      <c r="A2834"/>
      <c r="B2834" s="38" t="s">
        <v>2222</v>
      </c>
      <c r="C2834" s="36" t="str">
        <f>+C2832</f>
        <v>4.1.1.4.01</v>
      </c>
      <c r="D2834" s="36"/>
      <c r="E2834" s="34" t="s">
        <v>1475</v>
      </c>
      <c r="F2834" s="129"/>
      <c r="G2834" s="129"/>
      <c r="H2834" s="129"/>
      <c r="I2834" s="129"/>
      <c r="J2834" s="129">
        <v>2</v>
      </c>
      <c r="K2834" s="34" t="str">
        <f>+K2832</f>
        <v>NUEVO</v>
      </c>
      <c r="L2834" s="129"/>
      <c r="M2834" s="129"/>
      <c r="N2834" s="129"/>
      <c r="O2834" s="34"/>
      <c r="P2834" s="129"/>
      <c r="W2834" s="196">
        <v>3500</v>
      </c>
      <c r="X2834" s="111">
        <f t="shared" si="371"/>
        <v>7000</v>
      </c>
      <c r="Y2834"/>
      <c r="Z2834"/>
      <c r="AA2834"/>
      <c r="AB2834"/>
      <c r="AC2834" s="66"/>
    </row>
    <row r="2835" spans="1:29" s="35" customFormat="1">
      <c r="A2835"/>
      <c r="B2835" s="38" t="s">
        <v>2223</v>
      </c>
      <c r="C2835" s="36" t="str">
        <f>+C2833</f>
        <v>4.1.1.4.01</v>
      </c>
      <c r="D2835" s="36"/>
      <c r="E2835" s="34" t="s">
        <v>1476</v>
      </c>
      <c r="F2835" s="129"/>
      <c r="G2835" s="129"/>
      <c r="H2835" s="129"/>
      <c r="I2835" s="129"/>
      <c r="J2835" s="129">
        <v>2</v>
      </c>
      <c r="K2835" s="34" t="str">
        <f>+K2833</f>
        <v>Usado</v>
      </c>
      <c r="L2835" s="129"/>
      <c r="M2835" s="129"/>
      <c r="N2835" s="129"/>
      <c r="O2835" s="34"/>
      <c r="P2835" s="129"/>
      <c r="W2835" s="196">
        <v>3500</v>
      </c>
      <c r="X2835" s="111">
        <f t="shared" si="371"/>
        <v>7000</v>
      </c>
      <c r="Y2835"/>
      <c r="Z2835"/>
      <c r="AA2835"/>
      <c r="AB2835"/>
      <c r="AC2835" s="66"/>
    </row>
    <row r="2836" spans="1:29" s="35" customFormat="1">
      <c r="A2836"/>
      <c r="B2836" s="38" t="s">
        <v>2224</v>
      </c>
      <c r="C2836" s="36" t="str">
        <f>+C2834</f>
        <v>4.1.1.4.01</v>
      </c>
      <c r="D2836" s="36"/>
      <c r="E2836" s="34" t="s">
        <v>1477</v>
      </c>
      <c r="F2836" s="129"/>
      <c r="G2836" s="129"/>
      <c r="H2836" s="129"/>
      <c r="I2836" s="129"/>
      <c r="J2836" s="129">
        <v>2</v>
      </c>
      <c r="K2836" s="34" t="str">
        <f>+K2834</f>
        <v>NUEVO</v>
      </c>
      <c r="L2836" s="129"/>
      <c r="M2836" s="129"/>
      <c r="N2836" s="129"/>
      <c r="O2836" s="34"/>
      <c r="P2836" s="129"/>
      <c r="W2836" s="196">
        <v>4000</v>
      </c>
      <c r="X2836" s="111">
        <f t="shared" si="371"/>
        <v>8000</v>
      </c>
      <c r="Y2836"/>
      <c r="Z2836"/>
      <c r="AA2836"/>
      <c r="AB2836"/>
      <c r="AC2836" s="66"/>
    </row>
    <row r="2837" spans="1:29" s="35" customFormat="1">
      <c r="A2837"/>
      <c r="B2837" s="38" t="s">
        <v>2225</v>
      </c>
      <c r="C2837" s="36" t="str">
        <f>+C2835</f>
        <v>4.1.1.4.01</v>
      </c>
      <c r="D2837" s="36"/>
      <c r="E2837" s="34" t="s">
        <v>1478</v>
      </c>
      <c r="F2837" s="129"/>
      <c r="G2837" s="129"/>
      <c r="H2837" s="129"/>
      <c r="I2837" s="129"/>
      <c r="J2837" s="129">
        <v>2</v>
      </c>
      <c r="K2837" s="34" t="str">
        <f>+K2835</f>
        <v>Usado</v>
      </c>
      <c r="L2837" s="129"/>
      <c r="M2837" s="129"/>
      <c r="N2837" s="129"/>
      <c r="O2837" s="34"/>
      <c r="P2837" s="129"/>
      <c r="W2837" s="196">
        <v>2500</v>
      </c>
      <c r="X2837" s="111">
        <f t="shared" si="371"/>
        <v>5000</v>
      </c>
      <c r="Y2837"/>
      <c r="Z2837"/>
      <c r="AA2837"/>
      <c r="AB2837"/>
      <c r="AC2837" s="66"/>
    </row>
    <row r="2838" spans="1:29" s="35" customFormat="1">
      <c r="A2838"/>
      <c r="B2838" s="38" t="s">
        <v>2226</v>
      </c>
      <c r="C2838" s="36" t="str">
        <f>+C2836</f>
        <v>4.1.1.4.01</v>
      </c>
      <c r="D2838" s="36"/>
      <c r="E2838" s="34" t="s">
        <v>1479</v>
      </c>
      <c r="F2838" s="129"/>
      <c r="G2838" s="129"/>
      <c r="H2838" s="129"/>
      <c r="I2838" s="129"/>
      <c r="J2838" s="129">
        <v>2</v>
      </c>
      <c r="K2838" s="34" t="str">
        <f>+K2836</f>
        <v>NUEVO</v>
      </c>
      <c r="L2838" s="129"/>
      <c r="M2838" s="129"/>
      <c r="N2838" s="129"/>
      <c r="O2838" s="34"/>
      <c r="P2838" s="129"/>
      <c r="W2838" s="196">
        <v>1500</v>
      </c>
      <c r="X2838" s="111">
        <f t="shared" si="371"/>
        <v>3000</v>
      </c>
      <c r="Y2838"/>
      <c r="Z2838"/>
      <c r="AA2838"/>
      <c r="AB2838"/>
      <c r="AC2838" s="66"/>
    </row>
    <row r="2839" spans="1:29" s="141" customFormat="1">
      <c r="A2839"/>
      <c r="B2839" s="375" t="s">
        <v>2426</v>
      </c>
      <c r="C2839" s="375"/>
      <c r="D2839" s="375"/>
      <c r="E2839" s="375"/>
      <c r="F2839" s="375"/>
      <c r="G2839" s="375"/>
      <c r="H2839" s="375"/>
      <c r="I2839" s="375"/>
      <c r="J2839" s="375"/>
      <c r="K2839" s="375"/>
      <c r="L2839" s="375"/>
      <c r="M2839" s="375"/>
      <c r="N2839" s="375"/>
      <c r="O2839" s="375"/>
      <c r="P2839" s="375"/>
      <c r="W2839" s="142"/>
      <c r="X2839" s="223">
        <f t="shared" ref="X2839" si="372">+L2839*W2839</f>
        <v>0</v>
      </c>
      <c r="Y2839" s="144"/>
      <c r="Z2839" s="144"/>
      <c r="AA2839" s="144"/>
      <c r="AB2839" s="144"/>
      <c r="AC2839" s="153"/>
    </row>
    <row r="2840" spans="1:29" s="35" customFormat="1">
      <c r="A2840"/>
      <c r="B2840" s="38" t="s">
        <v>2227</v>
      </c>
      <c r="C2840" s="36" t="s">
        <v>60</v>
      </c>
      <c r="D2840" s="36"/>
      <c r="E2840" s="34" t="s">
        <v>1473</v>
      </c>
      <c r="F2840" s="129"/>
      <c r="G2840" s="129"/>
      <c r="H2840" s="129"/>
      <c r="I2840" s="129"/>
      <c r="J2840" s="129">
        <v>2</v>
      </c>
      <c r="K2840" s="34" t="str">
        <f>+K2585</f>
        <v>usado</v>
      </c>
      <c r="L2840" s="129"/>
      <c r="M2840" s="129"/>
      <c r="N2840" s="129"/>
      <c r="O2840" s="34"/>
      <c r="P2840" s="129"/>
      <c r="W2840" s="196">
        <v>10000</v>
      </c>
      <c r="X2840" s="111">
        <f>+W2840*J2840</f>
        <v>20000</v>
      </c>
      <c r="Y2840"/>
      <c r="Z2840"/>
      <c r="AA2840"/>
      <c r="AB2840"/>
      <c r="AC2840" s="66"/>
    </row>
    <row r="2841" spans="1:29" s="35" customFormat="1">
      <c r="A2841"/>
      <c r="B2841" s="38" t="s">
        <v>2228</v>
      </c>
      <c r="C2841" s="36" t="s">
        <v>60</v>
      </c>
      <c r="D2841" s="36"/>
      <c r="E2841" s="34" t="s">
        <v>1474</v>
      </c>
      <c r="F2841" s="129"/>
      <c r="G2841" s="129"/>
      <c r="H2841" s="129"/>
      <c r="I2841" s="129"/>
      <c r="J2841" s="129">
        <v>2</v>
      </c>
      <c r="K2841" s="34" t="s">
        <v>595</v>
      </c>
      <c r="L2841" s="129"/>
      <c r="M2841" s="129"/>
      <c r="N2841" s="129"/>
      <c r="O2841" s="34"/>
      <c r="P2841" s="129"/>
      <c r="W2841" s="196">
        <v>3000</v>
      </c>
      <c r="X2841" s="111">
        <f t="shared" ref="X2841:X2846" si="373">+W2841*J2841</f>
        <v>6000</v>
      </c>
      <c r="Y2841"/>
      <c r="Z2841"/>
      <c r="AA2841"/>
      <c r="AB2841"/>
      <c r="AC2841" s="66"/>
    </row>
    <row r="2842" spans="1:29" s="35" customFormat="1">
      <c r="A2842"/>
      <c r="B2842" s="38" t="s">
        <v>2229</v>
      </c>
      <c r="C2842" s="36" t="str">
        <f>+C2840</f>
        <v>4.1.1.4.01</v>
      </c>
      <c r="D2842" s="36"/>
      <c r="E2842" s="34" t="s">
        <v>1475</v>
      </c>
      <c r="F2842" s="129"/>
      <c r="G2842" s="129"/>
      <c r="H2842" s="129"/>
      <c r="I2842" s="129"/>
      <c r="J2842" s="129">
        <v>2</v>
      </c>
      <c r="K2842" s="34" t="str">
        <f>+K2840</f>
        <v>usado</v>
      </c>
      <c r="L2842" s="129"/>
      <c r="M2842" s="129"/>
      <c r="N2842" s="129"/>
      <c r="O2842" s="34"/>
      <c r="P2842" s="129"/>
      <c r="W2842" s="196">
        <v>3500</v>
      </c>
      <c r="X2842" s="111">
        <f t="shared" si="373"/>
        <v>7000</v>
      </c>
      <c r="Y2842"/>
      <c r="Z2842"/>
      <c r="AA2842"/>
      <c r="AB2842"/>
      <c r="AC2842" s="66"/>
    </row>
    <row r="2843" spans="1:29" s="35" customFormat="1">
      <c r="A2843"/>
      <c r="B2843" s="38" t="s">
        <v>2230</v>
      </c>
      <c r="C2843" s="36" t="str">
        <f>+C2841</f>
        <v>4.1.1.4.01</v>
      </c>
      <c r="D2843" s="36"/>
      <c r="E2843" s="34" t="s">
        <v>1476</v>
      </c>
      <c r="F2843" s="129"/>
      <c r="G2843" s="129"/>
      <c r="H2843" s="129"/>
      <c r="I2843" s="129"/>
      <c r="J2843" s="129">
        <v>2</v>
      </c>
      <c r="K2843" s="34" t="str">
        <f>+K2841</f>
        <v>Usado</v>
      </c>
      <c r="L2843" s="129"/>
      <c r="M2843" s="129"/>
      <c r="N2843" s="129"/>
      <c r="O2843" s="34"/>
      <c r="P2843" s="129"/>
      <c r="W2843" s="196">
        <v>3500</v>
      </c>
      <c r="X2843" s="111">
        <f t="shared" si="373"/>
        <v>7000</v>
      </c>
      <c r="Y2843"/>
      <c r="Z2843"/>
      <c r="AA2843"/>
      <c r="AB2843"/>
      <c r="AC2843" s="66"/>
    </row>
    <row r="2844" spans="1:29" s="35" customFormat="1">
      <c r="A2844"/>
      <c r="B2844" s="38" t="s">
        <v>2231</v>
      </c>
      <c r="C2844" s="36" t="str">
        <f>+C2842</f>
        <v>4.1.1.4.01</v>
      </c>
      <c r="D2844" s="36"/>
      <c r="E2844" s="34" t="s">
        <v>1477</v>
      </c>
      <c r="F2844" s="129"/>
      <c r="G2844" s="129"/>
      <c r="H2844" s="129"/>
      <c r="I2844" s="129"/>
      <c r="J2844" s="129">
        <v>2</v>
      </c>
      <c r="K2844" s="34" t="str">
        <f>+K2842</f>
        <v>usado</v>
      </c>
      <c r="L2844" s="129"/>
      <c r="M2844" s="129"/>
      <c r="N2844" s="129"/>
      <c r="O2844" s="34"/>
      <c r="P2844" s="129"/>
      <c r="W2844" s="196">
        <v>4000</v>
      </c>
      <c r="X2844" s="111">
        <f t="shared" si="373"/>
        <v>8000</v>
      </c>
      <c r="Y2844"/>
      <c r="Z2844"/>
      <c r="AA2844"/>
      <c r="AB2844"/>
      <c r="AC2844" s="66"/>
    </row>
    <row r="2845" spans="1:29" s="35" customFormat="1">
      <c r="A2845"/>
      <c r="B2845" s="38" t="s">
        <v>2232</v>
      </c>
      <c r="C2845" s="36" t="str">
        <f>+C2843</f>
        <v>4.1.1.4.01</v>
      </c>
      <c r="D2845" s="36"/>
      <c r="E2845" s="34" t="s">
        <v>1478</v>
      </c>
      <c r="F2845" s="129"/>
      <c r="G2845" s="129"/>
      <c r="H2845" s="129"/>
      <c r="I2845" s="129"/>
      <c r="J2845" s="129">
        <v>2</v>
      </c>
      <c r="K2845" s="34" t="str">
        <f>+K2843</f>
        <v>Usado</v>
      </c>
      <c r="L2845" s="129"/>
      <c r="M2845" s="129"/>
      <c r="N2845" s="129"/>
      <c r="O2845" s="34"/>
      <c r="P2845" s="129"/>
      <c r="W2845" s="196">
        <v>2500</v>
      </c>
      <c r="X2845" s="111">
        <f t="shared" si="373"/>
        <v>5000</v>
      </c>
      <c r="Y2845"/>
      <c r="Z2845"/>
      <c r="AA2845"/>
      <c r="AB2845"/>
      <c r="AC2845" s="66"/>
    </row>
    <row r="2846" spans="1:29" s="35" customFormat="1">
      <c r="A2846"/>
      <c r="B2846" s="38" t="s">
        <v>2233</v>
      </c>
      <c r="C2846" s="36" t="str">
        <f>+C2844</f>
        <v>4.1.1.4.01</v>
      </c>
      <c r="D2846" s="36"/>
      <c r="E2846" s="34" t="s">
        <v>1479</v>
      </c>
      <c r="F2846" s="129"/>
      <c r="G2846" s="129"/>
      <c r="H2846" s="129"/>
      <c r="I2846" s="129"/>
      <c r="J2846" s="129">
        <v>2</v>
      </c>
      <c r="K2846" s="34" t="str">
        <f>+K2844</f>
        <v>usado</v>
      </c>
      <c r="L2846" s="129"/>
      <c r="M2846" s="129"/>
      <c r="N2846" s="129"/>
      <c r="O2846" s="34"/>
      <c r="P2846" s="129"/>
      <c r="W2846" s="196">
        <v>1500</v>
      </c>
      <c r="X2846" s="111">
        <f t="shared" si="373"/>
        <v>3000</v>
      </c>
      <c r="Y2846"/>
      <c r="Z2846"/>
      <c r="AA2846"/>
      <c r="AB2846"/>
      <c r="AC2846" s="66"/>
    </row>
    <row r="2847" spans="1:29" s="141" customFormat="1">
      <c r="A2847"/>
      <c r="B2847" s="375" t="s">
        <v>2427</v>
      </c>
      <c r="C2847" s="375"/>
      <c r="D2847" s="375"/>
      <c r="E2847" s="375"/>
      <c r="F2847" s="375"/>
      <c r="G2847" s="375"/>
      <c r="H2847" s="375"/>
      <c r="I2847" s="375"/>
      <c r="J2847" s="375"/>
      <c r="K2847" s="375"/>
      <c r="L2847" s="375"/>
      <c r="M2847" s="375"/>
      <c r="N2847" s="375"/>
      <c r="O2847" s="375"/>
      <c r="P2847" s="375"/>
      <c r="W2847" s="142"/>
      <c r="X2847" s="223">
        <f t="shared" ref="X2847" si="374">+L2847*W2847</f>
        <v>0</v>
      </c>
      <c r="Y2847" s="144"/>
      <c r="Z2847" s="144"/>
      <c r="AA2847" s="144"/>
      <c r="AB2847" s="144"/>
      <c r="AC2847" s="153"/>
    </row>
    <row r="2848" spans="1:29" s="35" customFormat="1">
      <c r="A2848"/>
      <c r="B2848" s="38" t="s">
        <v>2234</v>
      </c>
      <c r="C2848" s="36" t="s">
        <v>60</v>
      </c>
      <c r="D2848" s="36"/>
      <c r="E2848" s="34" t="s">
        <v>1473</v>
      </c>
      <c r="F2848" s="129"/>
      <c r="G2848" s="129"/>
      <c r="H2848" s="129"/>
      <c r="I2848" s="129"/>
      <c r="J2848" s="129">
        <v>2</v>
      </c>
      <c r="K2848" s="34">
        <f>+K2593</f>
        <v>0</v>
      </c>
      <c r="L2848" s="129"/>
      <c r="M2848" s="129"/>
      <c r="N2848" s="129"/>
      <c r="O2848" s="34"/>
      <c r="P2848" s="129"/>
      <c r="W2848" s="196">
        <v>10000</v>
      </c>
      <c r="X2848" s="111">
        <f>+W2848*J2848</f>
        <v>20000</v>
      </c>
      <c r="Y2848"/>
      <c r="Z2848"/>
      <c r="AA2848"/>
      <c r="AB2848"/>
      <c r="AC2848" s="66"/>
    </row>
    <row r="2849" spans="1:29" s="35" customFormat="1">
      <c r="A2849"/>
      <c r="B2849" s="38" t="s">
        <v>2235</v>
      </c>
      <c r="C2849" s="36" t="s">
        <v>60</v>
      </c>
      <c r="D2849" s="36"/>
      <c r="E2849" s="34" t="s">
        <v>1474</v>
      </c>
      <c r="F2849" s="129"/>
      <c r="G2849" s="129"/>
      <c r="H2849" s="129"/>
      <c r="I2849" s="129"/>
      <c r="J2849" s="129">
        <v>2</v>
      </c>
      <c r="K2849" s="34" t="s">
        <v>595</v>
      </c>
      <c r="L2849" s="129"/>
      <c r="M2849" s="129"/>
      <c r="N2849" s="129"/>
      <c r="O2849" s="34"/>
      <c r="P2849" s="129"/>
      <c r="W2849" s="196">
        <v>3000</v>
      </c>
      <c r="X2849" s="111">
        <f t="shared" ref="X2849:X2854" si="375">+W2849*J2849</f>
        <v>6000</v>
      </c>
      <c r="Y2849"/>
      <c r="Z2849"/>
      <c r="AA2849"/>
      <c r="AB2849"/>
      <c r="AC2849" s="66"/>
    </row>
    <row r="2850" spans="1:29" s="35" customFormat="1">
      <c r="A2850"/>
      <c r="B2850" s="38" t="s">
        <v>2236</v>
      </c>
      <c r="C2850" s="36" t="str">
        <f>+C2848</f>
        <v>4.1.1.4.01</v>
      </c>
      <c r="D2850" s="36"/>
      <c r="E2850" s="34" t="s">
        <v>1475</v>
      </c>
      <c r="F2850" s="129"/>
      <c r="G2850" s="129"/>
      <c r="H2850" s="129"/>
      <c r="I2850" s="129"/>
      <c r="J2850" s="129">
        <v>2</v>
      </c>
      <c r="K2850" s="34">
        <f>+K2848</f>
        <v>0</v>
      </c>
      <c r="L2850" s="129"/>
      <c r="M2850" s="129"/>
      <c r="N2850" s="129"/>
      <c r="O2850" s="34"/>
      <c r="P2850" s="129"/>
      <c r="W2850" s="196">
        <v>3500</v>
      </c>
      <c r="X2850" s="111">
        <f t="shared" si="375"/>
        <v>7000</v>
      </c>
      <c r="Y2850"/>
      <c r="Z2850"/>
      <c r="AA2850"/>
      <c r="AB2850"/>
      <c r="AC2850" s="66"/>
    </row>
    <row r="2851" spans="1:29" s="35" customFormat="1">
      <c r="A2851"/>
      <c r="B2851" s="38" t="s">
        <v>2237</v>
      </c>
      <c r="C2851" s="36" t="str">
        <f>+C2849</f>
        <v>4.1.1.4.01</v>
      </c>
      <c r="D2851" s="36"/>
      <c r="E2851" s="34" t="s">
        <v>1476</v>
      </c>
      <c r="F2851" s="129"/>
      <c r="G2851" s="129"/>
      <c r="H2851" s="129"/>
      <c r="I2851" s="129"/>
      <c r="J2851" s="129">
        <v>2</v>
      </c>
      <c r="K2851" s="34" t="str">
        <f>+K2849</f>
        <v>Usado</v>
      </c>
      <c r="L2851" s="129"/>
      <c r="M2851" s="129"/>
      <c r="N2851" s="129"/>
      <c r="O2851" s="34"/>
      <c r="P2851" s="129"/>
      <c r="W2851" s="196">
        <v>3500</v>
      </c>
      <c r="X2851" s="111">
        <f t="shared" si="375"/>
        <v>7000</v>
      </c>
      <c r="Y2851"/>
      <c r="Z2851"/>
      <c r="AA2851"/>
      <c r="AB2851"/>
      <c r="AC2851" s="66"/>
    </row>
    <row r="2852" spans="1:29" s="35" customFormat="1">
      <c r="A2852"/>
      <c r="B2852" s="38" t="s">
        <v>2238</v>
      </c>
      <c r="C2852" s="36" t="str">
        <f>+C2850</f>
        <v>4.1.1.4.01</v>
      </c>
      <c r="D2852" s="36"/>
      <c r="E2852" s="34" t="s">
        <v>1477</v>
      </c>
      <c r="F2852" s="129"/>
      <c r="G2852" s="129"/>
      <c r="H2852" s="129"/>
      <c r="I2852" s="129"/>
      <c r="J2852" s="129">
        <v>2</v>
      </c>
      <c r="K2852" s="34">
        <f>+K2850</f>
        <v>0</v>
      </c>
      <c r="L2852" s="129"/>
      <c r="M2852" s="129"/>
      <c r="N2852" s="129"/>
      <c r="O2852" s="34"/>
      <c r="P2852" s="129"/>
      <c r="W2852" s="196">
        <v>4000</v>
      </c>
      <c r="X2852" s="111">
        <f t="shared" si="375"/>
        <v>8000</v>
      </c>
      <c r="Y2852"/>
      <c r="Z2852"/>
      <c r="AA2852"/>
      <c r="AB2852"/>
      <c r="AC2852" s="66"/>
    </row>
    <row r="2853" spans="1:29" s="35" customFormat="1">
      <c r="A2853"/>
      <c r="B2853" s="38" t="s">
        <v>2239</v>
      </c>
      <c r="C2853" s="36" t="str">
        <f>+C2851</f>
        <v>4.1.1.4.01</v>
      </c>
      <c r="D2853" s="36"/>
      <c r="E2853" s="34" t="s">
        <v>1478</v>
      </c>
      <c r="F2853" s="129"/>
      <c r="G2853" s="129"/>
      <c r="H2853" s="129"/>
      <c r="I2853" s="129"/>
      <c r="J2853" s="129">
        <v>2</v>
      </c>
      <c r="K2853" s="34" t="str">
        <f>+K2851</f>
        <v>Usado</v>
      </c>
      <c r="L2853" s="129"/>
      <c r="M2853" s="129"/>
      <c r="N2853" s="129"/>
      <c r="O2853" s="34"/>
      <c r="P2853" s="129"/>
      <c r="W2853" s="196">
        <v>2500</v>
      </c>
      <c r="X2853" s="111">
        <f t="shared" si="375"/>
        <v>5000</v>
      </c>
      <c r="Y2853"/>
      <c r="Z2853"/>
      <c r="AA2853"/>
      <c r="AB2853"/>
      <c r="AC2853" s="66"/>
    </row>
    <row r="2854" spans="1:29" s="35" customFormat="1">
      <c r="A2854"/>
      <c r="B2854" s="38" t="s">
        <v>2240</v>
      </c>
      <c r="C2854" s="36" t="str">
        <f>+C2852</f>
        <v>4.1.1.4.01</v>
      </c>
      <c r="D2854" s="36"/>
      <c r="E2854" s="34" t="s">
        <v>1479</v>
      </c>
      <c r="F2854" s="129"/>
      <c r="G2854" s="129"/>
      <c r="H2854" s="129"/>
      <c r="I2854" s="129"/>
      <c r="J2854" s="129">
        <v>2</v>
      </c>
      <c r="K2854" s="34">
        <f>+K2852</f>
        <v>0</v>
      </c>
      <c r="L2854" s="129"/>
      <c r="M2854" s="129"/>
      <c r="N2854" s="129"/>
      <c r="O2854" s="34"/>
      <c r="P2854" s="129"/>
      <c r="W2854" s="196">
        <v>1500</v>
      </c>
      <c r="X2854" s="111">
        <f t="shared" si="375"/>
        <v>3000</v>
      </c>
      <c r="Y2854"/>
      <c r="Z2854"/>
      <c r="AA2854"/>
      <c r="AB2854"/>
      <c r="AC2854" s="66"/>
    </row>
    <row r="2855" spans="1:29" s="141" customFormat="1">
      <c r="A2855"/>
      <c r="B2855" s="375" t="s">
        <v>2428</v>
      </c>
      <c r="C2855" s="375"/>
      <c r="D2855" s="375"/>
      <c r="E2855" s="375"/>
      <c r="F2855" s="375"/>
      <c r="G2855" s="375"/>
      <c r="H2855" s="375"/>
      <c r="I2855" s="375"/>
      <c r="J2855" s="375"/>
      <c r="K2855" s="375"/>
      <c r="L2855" s="375"/>
      <c r="M2855" s="375"/>
      <c r="N2855" s="375"/>
      <c r="O2855" s="375"/>
      <c r="P2855" s="375"/>
      <c r="W2855" s="142"/>
      <c r="X2855" s="223">
        <f t="shared" ref="X2855" si="376">+L2855*W2855</f>
        <v>0</v>
      </c>
      <c r="Y2855" s="144"/>
      <c r="Z2855" s="144"/>
      <c r="AA2855" s="144"/>
      <c r="AB2855" s="144"/>
      <c r="AC2855" s="153"/>
    </row>
    <row r="2856" spans="1:29" s="35" customFormat="1">
      <c r="A2856"/>
      <c r="B2856" s="38" t="s">
        <v>2241</v>
      </c>
      <c r="C2856" s="36" t="s">
        <v>60</v>
      </c>
      <c r="D2856" s="36"/>
      <c r="E2856" s="34" t="s">
        <v>1473</v>
      </c>
      <c r="F2856" s="129"/>
      <c r="G2856" s="129"/>
      <c r="H2856" s="129"/>
      <c r="I2856" s="129"/>
      <c r="J2856" s="129">
        <v>2</v>
      </c>
      <c r="K2856" s="34" t="str">
        <f>+K30</f>
        <v>NUEVO</v>
      </c>
      <c r="L2856" s="129"/>
      <c r="M2856" s="129"/>
      <c r="N2856" s="129"/>
      <c r="O2856" s="34"/>
      <c r="P2856" s="129"/>
      <c r="W2856" s="196">
        <v>10000</v>
      </c>
      <c r="X2856" s="111">
        <f>+W2856*J2856</f>
        <v>20000</v>
      </c>
      <c r="Y2856"/>
      <c r="Z2856"/>
      <c r="AA2856"/>
      <c r="AB2856"/>
      <c r="AC2856" s="66"/>
    </row>
    <row r="2857" spans="1:29" s="35" customFormat="1">
      <c r="A2857"/>
      <c r="B2857" s="38" t="s">
        <v>2242</v>
      </c>
      <c r="C2857" s="36" t="s">
        <v>60</v>
      </c>
      <c r="D2857" s="36"/>
      <c r="E2857" s="34" t="s">
        <v>1474</v>
      </c>
      <c r="F2857" s="129"/>
      <c r="G2857" s="129"/>
      <c r="H2857" s="129"/>
      <c r="I2857" s="129"/>
      <c r="J2857" s="129">
        <v>2</v>
      </c>
      <c r="K2857" s="34" t="s">
        <v>595</v>
      </c>
      <c r="L2857" s="129"/>
      <c r="M2857" s="129"/>
      <c r="N2857" s="129"/>
      <c r="O2857" s="34"/>
      <c r="P2857" s="129"/>
      <c r="W2857" s="196">
        <v>3000</v>
      </c>
      <c r="X2857" s="111">
        <f t="shared" ref="X2857:X2862" si="377">+W2857*J2857</f>
        <v>6000</v>
      </c>
      <c r="Y2857"/>
      <c r="Z2857"/>
      <c r="AA2857"/>
      <c r="AB2857"/>
      <c r="AC2857" s="66"/>
    </row>
    <row r="2858" spans="1:29" s="35" customFormat="1">
      <c r="A2858"/>
      <c r="B2858" s="38" t="s">
        <v>2243</v>
      </c>
      <c r="C2858" s="36" t="str">
        <f>+C2856</f>
        <v>4.1.1.4.01</v>
      </c>
      <c r="D2858" s="36"/>
      <c r="E2858" s="34" t="s">
        <v>1475</v>
      </c>
      <c r="F2858" s="129"/>
      <c r="G2858" s="129"/>
      <c r="H2858" s="129"/>
      <c r="I2858" s="129"/>
      <c r="J2858" s="129">
        <v>2</v>
      </c>
      <c r="K2858" s="34" t="str">
        <f>+K2856</f>
        <v>NUEVO</v>
      </c>
      <c r="L2858" s="129"/>
      <c r="M2858" s="129"/>
      <c r="N2858" s="129"/>
      <c r="O2858" s="34"/>
      <c r="P2858" s="129"/>
      <c r="W2858" s="196">
        <v>3500</v>
      </c>
      <c r="X2858" s="111">
        <f t="shared" si="377"/>
        <v>7000</v>
      </c>
      <c r="Y2858"/>
      <c r="Z2858"/>
      <c r="AA2858"/>
      <c r="AB2858"/>
      <c r="AC2858" s="66"/>
    </row>
    <row r="2859" spans="1:29" s="35" customFormat="1">
      <c r="A2859"/>
      <c r="B2859" s="38" t="s">
        <v>2244</v>
      </c>
      <c r="C2859" s="36" t="str">
        <f>+C2857</f>
        <v>4.1.1.4.01</v>
      </c>
      <c r="D2859" s="36"/>
      <c r="E2859" s="34" t="s">
        <v>1476</v>
      </c>
      <c r="F2859" s="129"/>
      <c r="G2859" s="129"/>
      <c r="H2859" s="129"/>
      <c r="I2859" s="129"/>
      <c r="J2859" s="129">
        <v>2</v>
      </c>
      <c r="K2859" s="34" t="str">
        <f>+K2857</f>
        <v>Usado</v>
      </c>
      <c r="L2859" s="129"/>
      <c r="M2859" s="129"/>
      <c r="N2859" s="129"/>
      <c r="O2859" s="34"/>
      <c r="P2859" s="129"/>
      <c r="W2859" s="196">
        <v>3500</v>
      </c>
      <c r="X2859" s="111">
        <f t="shared" si="377"/>
        <v>7000</v>
      </c>
      <c r="Y2859"/>
      <c r="Z2859"/>
      <c r="AA2859"/>
      <c r="AB2859"/>
      <c r="AC2859" s="66"/>
    </row>
    <row r="2860" spans="1:29" s="35" customFormat="1">
      <c r="A2860"/>
      <c r="B2860" s="38" t="s">
        <v>2245</v>
      </c>
      <c r="C2860" s="36" t="str">
        <f>+C2858</f>
        <v>4.1.1.4.01</v>
      </c>
      <c r="D2860" s="36"/>
      <c r="E2860" s="34" t="s">
        <v>1477</v>
      </c>
      <c r="F2860" s="129"/>
      <c r="G2860" s="129"/>
      <c r="H2860" s="129"/>
      <c r="I2860" s="129"/>
      <c r="J2860" s="129">
        <v>2</v>
      </c>
      <c r="K2860" s="34" t="str">
        <f>+K2858</f>
        <v>NUEVO</v>
      </c>
      <c r="L2860" s="129"/>
      <c r="M2860" s="129"/>
      <c r="N2860" s="129"/>
      <c r="O2860" s="34"/>
      <c r="P2860" s="129"/>
      <c r="W2860" s="196">
        <v>4000</v>
      </c>
      <c r="X2860" s="111">
        <f t="shared" si="377"/>
        <v>8000</v>
      </c>
      <c r="Y2860"/>
      <c r="Z2860"/>
      <c r="AA2860"/>
      <c r="AB2860"/>
      <c r="AC2860" s="66"/>
    </row>
    <row r="2861" spans="1:29" s="35" customFormat="1">
      <c r="A2861"/>
      <c r="B2861" s="38" t="s">
        <v>2246</v>
      </c>
      <c r="C2861" s="36" t="str">
        <f>+C2859</f>
        <v>4.1.1.4.01</v>
      </c>
      <c r="D2861" s="36"/>
      <c r="E2861" s="34" t="s">
        <v>1478</v>
      </c>
      <c r="F2861" s="129"/>
      <c r="G2861" s="129"/>
      <c r="H2861" s="129"/>
      <c r="I2861" s="129"/>
      <c r="J2861" s="129">
        <v>2</v>
      </c>
      <c r="K2861" s="34" t="str">
        <f>+K2859</f>
        <v>Usado</v>
      </c>
      <c r="L2861" s="129"/>
      <c r="M2861" s="129"/>
      <c r="N2861" s="129"/>
      <c r="O2861" s="34"/>
      <c r="P2861" s="129"/>
      <c r="W2861" s="196">
        <v>2500</v>
      </c>
      <c r="X2861" s="111">
        <f t="shared" si="377"/>
        <v>5000</v>
      </c>
      <c r="Y2861"/>
      <c r="Z2861"/>
      <c r="AA2861"/>
      <c r="AB2861"/>
      <c r="AC2861" s="66"/>
    </row>
    <row r="2862" spans="1:29" s="35" customFormat="1">
      <c r="A2862"/>
      <c r="B2862" s="38" t="s">
        <v>2247</v>
      </c>
      <c r="C2862" s="36" t="str">
        <f>+C2860</f>
        <v>4.1.1.4.01</v>
      </c>
      <c r="D2862" s="36"/>
      <c r="E2862" s="34" t="s">
        <v>1479</v>
      </c>
      <c r="F2862" s="129"/>
      <c r="G2862" s="129"/>
      <c r="H2862" s="129"/>
      <c r="I2862" s="129"/>
      <c r="J2862" s="129">
        <v>2</v>
      </c>
      <c r="K2862" s="34" t="str">
        <f>+K2860</f>
        <v>NUEVO</v>
      </c>
      <c r="L2862" s="129"/>
      <c r="M2862" s="129"/>
      <c r="N2862" s="129"/>
      <c r="O2862" s="34"/>
      <c r="P2862" s="129"/>
      <c r="W2862" s="196">
        <v>1500</v>
      </c>
      <c r="X2862" s="111">
        <f t="shared" si="377"/>
        <v>3000</v>
      </c>
      <c r="Y2862"/>
      <c r="Z2862"/>
      <c r="AA2862"/>
      <c r="AB2862"/>
      <c r="AC2862" s="66"/>
    </row>
    <row r="2863" spans="1:29" s="141" customFormat="1">
      <c r="A2863"/>
      <c r="B2863" s="375" t="s">
        <v>2429</v>
      </c>
      <c r="C2863" s="375"/>
      <c r="D2863" s="375"/>
      <c r="E2863" s="375"/>
      <c r="F2863" s="375"/>
      <c r="G2863" s="375"/>
      <c r="H2863" s="375"/>
      <c r="I2863" s="375"/>
      <c r="J2863" s="375"/>
      <c r="K2863" s="375"/>
      <c r="L2863" s="375"/>
      <c r="M2863" s="375"/>
      <c r="N2863" s="375"/>
      <c r="O2863" s="375"/>
      <c r="P2863" s="375"/>
      <c r="W2863" s="142"/>
      <c r="X2863" s="223">
        <f t="shared" ref="X2863" si="378">+L2863*W2863</f>
        <v>0</v>
      </c>
      <c r="Y2863" s="144"/>
      <c r="Z2863" s="144"/>
      <c r="AA2863" s="144"/>
      <c r="AB2863" s="144"/>
      <c r="AC2863" s="153"/>
    </row>
    <row r="2864" spans="1:29" s="35" customFormat="1">
      <c r="A2864"/>
      <c r="B2864" s="38" t="s">
        <v>2248</v>
      </c>
      <c r="C2864" s="36" t="s">
        <v>60</v>
      </c>
      <c r="D2864" s="36"/>
      <c r="E2864" s="34" t="s">
        <v>1473</v>
      </c>
      <c r="F2864" s="129"/>
      <c r="G2864" s="129"/>
      <c r="H2864" s="129"/>
      <c r="I2864" s="129"/>
      <c r="J2864" s="129">
        <v>2</v>
      </c>
      <c r="K2864" s="34" t="str">
        <f>+K38</f>
        <v>NUEVO</v>
      </c>
      <c r="L2864" s="129"/>
      <c r="M2864" s="129"/>
      <c r="N2864" s="129"/>
      <c r="O2864" s="34"/>
      <c r="P2864" s="129"/>
      <c r="W2864" s="196">
        <v>10000</v>
      </c>
      <c r="X2864" s="111">
        <f>+W2864*J2864</f>
        <v>20000</v>
      </c>
      <c r="Y2864"/>
      <c r="Z2864"/>
      <c r="AA2864"/>
      <c r="AB2864"/>
      <c r="AC2864" s="66"/>
    </row>
    <row r="2865" spans="1:29" s="35" customFormat="1">
      <c r="A2865"/>
      <c r="B2865" s="38" t="s">
        <v>2249</v>
      </c>
      <c r="C2865" s="36" t="s">
        <v>60</v>
      </c>
      <c r="D2865" s="36"/>
      <c r="E2865" s="34" t="s">
        <v>1474</v>
      </c>
      <c r="F2865" s="129"/>
      <c r="G2865" s="129"/>
      <c r="H2865" s="129"/>
      <c r="I2865" s="129"/>
      <c r="J2865" s="129">
        <v>2</v>
      </c>
      <c r="K2865" s="34" t="s">
        <v>595</v>
      </c>
      <c r="L2865" s="129"/>
      <c r="M2865" s="129"/>
      <c r="N2865" s="129"/>
      <c r="O2865" s="34"/>
      <c r="P2865" s="129"/>
      <c r="W2865" s="196">
        <v>3000</v>
      </c>
      <c r="X2865" s="111">
        <f t="shared" ref="X2865:X2870" si="379">+W2865*J2865</f>
        <v>6000</v>
      </c>
      <c r="Y2865"/>
      <c r="Z2865"/>
      <c r="AA2865"/>
      <c r="AB2865"/>
      <c r="AC2865" s="66"/>
    </row>
    <row r="2866" spans="1:29" s="35" customFormat="1">
      <c r="A2866"/>
      <c r="B2866" s="38" t="s">
        <v>2250</v>
      </c>
      <c r="C2866" s="36" t="str">
        <f>+C2864</f>
        <v>4.1.1.4.01</v>
      </c>
      <c r="D2866" s="36"/>
      <c r="E2866" s="34" t="s">
        <v>1475</v>
      </c>
      <c r="F2866" s="129"/>
      <c r="G2866" s="129"/>
      <c r="H2866" s="129"/>
      <c r="I2866" s="129"/>
      <c r="J2866" s="129">
        <v>2</v>
      </c>
      <c r="K2866" s="34" t="str">
        <f>+K2864</f>
        <v>NUEVO</v>
      </c>
      <c r="L2866" s="129"/>
      <c r="M2866" s="129"/>
      <c r="N2866" s="129"/>
      <c r="O2866" s="34"/>
      <c r="P2866" s="129"/>
      <c r="W2866" s="196">
        <v>3500</v>
      </c>
      <c r="X2866" s="111">
        <f t="shared" si="379"/>
        <v>7000</v>
      </c>
      <c r="Y2866"/>
      <c r="Z2866"/>
      <c r="AA2866"/>
      <c r="AB2866"/>
      <c r="AC2866" s="66"/>
    </row>
    <row r="2867" spans="1:29" s="35" customFormat="1">
      <c r="A2867"/>
      <c r="B2867" s="38" t="s">
        <v>2251</v>
      </c>
      <c r="C2867" s="36" t="str">
        <f>+C2865</f>
        <v>4.1.1.4.01</v>
      </c>
      <c r="D2867" s="36"/>
      <c r="E2867" s="34" t="s">
        <v>1476</v>
      </c>
      <c r="F2867" s="129"/>
      <c r="G2867" s="129"/>
      <c r="H2867" s="129"/>
      <c r="I2867" s="129"/>
      <c r="J2867" s="129">
        <v>2</v>
      </c>
      <c r="K2867" s="34" t="str">
        <f>+K2865</f>
        <v>Usado</v>
      </c>
      <c r="L2867" s="129"/>
      <c r="M2867" s="129"/>
      <c r="N2867" s="129"/>
      <c r="O2867" s="34"/>
      <c r="P2867" s="129"/>
      <c r="W2867" s="196">
        <v>3500</v>
      </c>
      <c r="X2867" s="111">
        <f t="shared" si="379"/>
        <v>7000</v>
      </c>
      <c r="Y2867"/>
      <c r="Z2867"/>
      <c r="AA2867"/>
      <c r="AB2867"/>
      <c r="AC2867" s="66"/>
    </row>
    <row r="2868" spans="1:29" s="35" customFormat="1">
      <c r="A2868"/>
      <c r="B2868" s="38" t="s">
        <v>2252</v>
      </c>
      <c r="C2868" s="36" t="str">
        <f>+C2866</f>
        <v>4.1.1.4.01</v>
      </c>
      <c r="D2868" s="36"/>
      <c r="E2868" s="34" t="s">
        <v>1477</v>
      </c>
      <c r="F2868" s="129"/>
      <c r="G2868" s="129"/>
      <c r="H2868" s="129"/>
      <c r="I2868" s="129"/>
      <c r="J2868" s="129">
        <v>2</v>
      </c>
      <c r="K2868" s="34" t="str">
        <f>+K2866</f>
        <v>NUEVO</v>
      </c>
      <c r="L2868" s="129"/>
      <c r="M2868" s="129"/>
      <c r="N2868" s="129"/>
      <c r="O2868" s="34"/>
      <c r="P2868" s="129"/>
      <c r="W2868" s="196">
        <v>4000</v>
      </c>
      <c r="X2868" s="111">
        <f t="shared" si="379"/>
        <v>8000</v>
      </c>
      <c r="Y2868"/>
      <c r="Z2868"/>
      <c r="AA2868"/>
      <c r="AB2868"/>
      <c r="AC2868" s="66"/>
    </row>
    <row r="2869" spans="1:29" s="35" customFormat="1">
      <c r="A2869"/>
      <c r="B2869" s="38" t="s">
        <v>2253</v>
      </c>
      <c r="C2869" s="36" t="str">
        <f>+C2867</f>
        <v>4.1.1.4.01</v>
      </c>
      <c r="D2869" s="36"/>
      <c r="E2869" s="34" t="s">
        <v>1478</v>
      </c>
      <c r="F2869" s="129"/>
      <c r="G2869" s="129"/>
      <c r="H2869" s="129"/>
      <c r="I2869" s="129"/>
      <c r="J2869" s="129">
        <v>2</v>
      </c>
      <c r="K2869" s="34" t="str">
        <f>+K2867</f>
        <v>Usado</v>
      </c>
      <c r="L2869" s="129"/>
      <c r="M2869" s="129"/>
      <c r="N2869" s="129"/>
      <c r="O2869" s="34"/>
      <c r="P2869" s="129"/>
      <c r="W2869" s="196">
        <v>2500</v>
      </c>
      <c r="X2869" s="111">
        <f t="shared" si="379"/>
        <v>5000</v>
      </c>
      <c r="Y2869"/>
      <c r="Z2869"/>
      <c r="AA2869"/>
      <c r="AB2869"/>
      <c r="AC2869" s="66"/>
    </row>
    <row r="2870" spans="1:29" s="35" customFormat="1">
      <c r="A2870"/>
      <c r="B2870" s="38" t="s">
        <v>2254</v>
      </c>
      <c r="C2870" s="36" t="str">
        <f>+C2868</f>
        <v>4.1.1.4.01</v>
      </c>
      <c r="D2870" s="36"/>
      <c r="E2870" s="34" t="s">
        <v>1479</v>
      </c>
      <c r="F2870" s="129"/>
      <c r="G2870" s="129"/>
      <c r="H2870" s="129"/>
      <c r="I2870" s="129"/>
      <c r="J2870" s="129">
        <v>2</v>
      </c>
      <c r="K2870" s="34" t="str">
        <f>+K2868</f>
        <v>NUEVO</v>
      </c>
      <c r="L2870" s="129"/>
      <c r="M2870" s="129"/>
      <c r="N2870" s="129"/>
      <c r="O2870" s="34"/>
      <c r="P2870" s="129"/>
      <c r="W2870" s="196">
        <v>1500</v>
      </c>
      <c r="X2870" s="111">
        <f t="shared" si="379"/>
        <v>3000</v>
      </c>
      <c r="Y2870"/>
      <c r="Z2870"/>
      <c r="AA2870"/>
      <c r="AB2870"/>
      <c r="AC2870" s="66"/>
    </row>
    <row r="2871" spans="1:29" s="141" customFormat="1">
      <c r="A2871"/>
      <c r="B2871" s="375" t="s">
        <v>2430</v>
      </c>
      <c r="C2871" s="375"/>
      <c r="D2871" s="375"/>
      <c r="E2871" s="375"/>
      <c r="F2871" s="375"/>
      <c r="G2871" s="375"/>
      <c r="H2871" s="375"/>
      <c r="I2871" s="375"/>
      <c r="J2871" s="375"/>
      <c r="K2871" s="375"/>
      <c r="L2871" s="375"/>
      <c r="M2871" s="375"/>
      <c r="N2871" s="375"/>
      <c r="O2871" s="375"/>
      <c r="P2871" s="375"/>
      <c r="W2871" s="142"/>
      <c r="X2871" s="223">
        <f t="shared" ref="X2871" si="380">+L2871*W2871</f>
        <v>0</v>
      </c>
      <c r="Y2871" s="144"/>
      <c r="Z2871" s="144"/>
      <c r="AA2871" s="144"/>
      <c r="AB2871" s="144"/>
      <c r="AC2871" s="153"/>
    </row>
    <row r="2872" spans="1:29" s="35" customFormat="1">
      <c r="A2872"/>
      <c r="B2872" s="38" t="s">
        <v>2255</v>
      </c>
      <c r="C2872" s="36" t="s">
        <v>60</v>
      </c>
      <c r="D2872" s="36"/>
      <c r="E2872" s="34" t="s">
        <v>1473</v>
      </c>
      <c r="F2872" s="129"/>
      <c r="G2872" s="129"/>
      <c r="H2872" s="129"/>
      <c r="I2872" s="129"/>
      <c r="J2872" s="129">
        <v>2</v>
      </c>
      <c r="K2872" s="34" t="str">
        <f>+K46</f>
        <v>NUEVO</v>
      </c>
      <c r="L2872" s="129"/>
      <c r="M2872" s="129"/>
      <c r="N2872" s="129"/>
      <c r="O2872" s="34"/>
      <c r="P2872" s="129"/>
      <c r="W2872" s="196">
        <v>10000</v>
      </c>
      <c r="X2872" s="111">
        <f>+W2872*J2872</f>
        <v>20000</v>
      </c>
      <c r="Y2872"/>
      <c r="Z2872"/>
      <c r="AA2872"/>
      <c r="AB2872"/>
      <c r="AC2872" s="66"/>
    </row>
    <row r="2873" spans="1:29" s="35" customFormat="1">
      <c r="A2873"/>
      <c r="B2873" s="38" t="s">
        <v>2256</v>
      </c>
      <c r="C2873" s="36" t="s">
        <v>60</v>
      </c>
      <c r="D2873" s="36"/>
      <c r="E2873" s="34" t="s">
        <v>1474</v>
      </c>
      <c r="F2873" s="129"/>
      <c r="G2873" s="129"/>
      <c r="H2873" s="129"/>
      <c r="I2873" s="129"/>
      <c r="J2873" s="129">
        <v>2</v>
      </c>
      <c r="K2873" s="34" t="s">
        <v>595</v>
      </c>
      <c r="L2873" s="129"/>
      <c r="M2873" s="129"/>
      <c r="N2873" s="129"/>
      <c r="O2873" s="34"/>
      <c r="P2873" s="129"/>
      <c r="W2873" s="196">
        <v>3000</v>
      </c>
      <c r="X2873" s="111">
        <f t="shared" ref="X2873:X2878" si="381">+W2873*J2873</f>
        <v>6000</v>
      </c>
      <c r="Y2873"/>
      <c r="Z2873"/>
      <c r="AA2873"/>
      <c r="AB2873"/>
      <c r="AC2873" s="66"/>
    </row>
    <row r="2874" spans="1:29" s="35" customFormat="1">
      <c r="A2874"/>
      <c r="B2874" s="38" t="s">
        <v>2257</v>
      </c>
      <c r="C2874" s="36" t="str">
        <f>+C2872</f>
        <v>4.1.1.4.01</v>
      </c>
      <c r="D2874" s="36"/>
      <c r="E2874" s="34" t="s">
        <v>1475</v>
      </c>
      <c r="F2874" s="129"/>
      <c r="G2874" s="129"/>
      <c r="H2874" s="129"/>
      <c r="I2874" s="129"/>
      <c r="J2874" s="129">
        <v>2</v>
      </c>
      <c r="K2874" s="34" t="str">
        <f>+K2872</f>
        <v>NUEVO</v>
      </c>
      <c r="L2874" s="129"/>
      <c r="M2874" s="129"/>
      <c r="N2874" s="129"/>
      <c r="O2874" s="34"/>
      <c r="P2874" s="129"/>
      <c r="W2874" s="196">
        <v>3500</v>
      </c>
      <c r="X2874" s="111">
        <f t="shared" si="381"/>
        <v>7000</v>
      </c>
      <c r="Y2874"/>
      <c r="Z2874"/>
      <c r="AA2874"/>
      <c r="AB2874"/>
      <c r="AC2874" s="66"/>
    </row>
    <row r="2875" spans="1:29" s="35" customFormat="1">
      <c r="A2875"/>
      <c r="B2875" s="38" t="s">
        <v>2258</v>
      </c>
      <c r="C2875" s="36" t="str">
        <f>+C2873</f>
        <v>4.1.1.4.01</v>
      </c>
      <c r="D2875" s="36"/>
      <c r="E2875" s="34" t="s">
        <v>1476</v>
      </c>
      <c r="F2875" s="129"/>
      <c r="G2875" s="129"/>
      <c r="H2875" s="129"/>
      <c r="I2875" s="129"/>
      <c r="J2875" s="129">
        <v>2</v>
      </c>
      <c r="K2875" s="34" t="str">
        <f>+K2873</f>
        <v>Usado</v>
      </c>
      <c r="L2875" s="129"/>
      <c r="M2875" s="129"/>
      <c r="N2875" s="129"/>
      <c r="O2875" s="34"/>
      <c r="P2875" s="129"/>
      <c r="W2875" s="196">
        <v>3500</v>
      </c>
      <c r="X2875" s="111">
        <f t="shared" si="381"/>
        <v>7000</v>
      </c>
      <c r="Y2875"/>
      <c r="Z2875"/>
      <c r="AA2875"/>
      <c r="AB2875"/>
      <c r="AC2875" s="66"/>
    </row>
    <row r="2876" spans="1:29" s="35" customFormat="1">
      <c r="A2876"/>
      <c r="B2876" s="38" t="s">
        <v>2259</v>
      </c>
      <c r="C2876" s="36" t="str">
        <f>+C2874</f>
        <v>4.1.1.4.01</v>
      </c>
      <c r="D2876" s="36"/>
      <c r="E2876" s="34" t="s">
        <v>1477</v>
      </c>
      <c r="F2876" s="129"/>
      <c r="G2876" s="129"/>
      <c r="H2876" s="129"/>
      <c r="I2876" s="129"/>
      <c r="J2876" s="129">
        <v>2</v>
      </c>
      <c r="K2876" s="34" t="str">
        <f>+K2874</f>
        <v>NUEVO</v>
      </c>
      <c r="L2876" s="129"/>
      <c r="M2876" s="129"/>
      <c r="N2876" s="129"/>
      <c r="O2876" s="34"/>
      <c r="P2876" s="129"/>
      <c r="W2876" s="196">
        <v>4000</v>
      </c>
      <c r="X2876" s="111">
        <f t="shared" si="381"/>
        <v>8000</v>
      </c>
      <c r="Y2876"/>
      <c r="Z2876"/>
      <c r="AA2876"/>
      <c r="AB2876"/>
      <c r="AC2876" s="66"/>
    </row>
    <row r="2877" spans="1:29" s="35" customFormat="1">
      <c r="A2877"/>
      <c r="B2877" s="38" t="s">
        <v>2260</v>
      </c>
      <c r="C2877" s="36" t="str">
        <f>+C2875</f>
        <v>4.1.1.4.01</v>
      </c>
      <c r="D2877" s="36"/>
      <c r="E2877" s="34" t="s">
        <v>1478</v>
      </c>
      <c r="F2877" s="129"/>
      <c r="G2877" s="129"/>
      <c r="H2877" s="129"/>
      <c r="I2877" s="129"/>
      <c r="J2877" s="129">
        <v>2</v>
      </c>
      <c r="K2877" s="34" t="str">
        <f>+K2875</f>
        <v>Usado</v>
      </c>
      <c r="L2877" s="129"/>
      <c r="M2877" s="129"/>
      <c r="N2877" s="129"/>
      <c r="O2877" s="34"/>
      <c r="P2877" s="129"/>
      <c r="W2877" s="196">
        <v>2500</v>
      </c>
      <c r="X2877" s="111">
        <f t="shared" si="381"/>
        <v>5000</v>
      </c>
      <c r="Y2877"/>
      <c r="Z2877"/>
      <c r="AA2877"/>
      <c r="AB2877"/>
      <c r="AC2877" s="66"/>
    </row>
    <row r="2878" spans="1:29" s="35" customFormat="1" ht="30" customHeight="1">
      <c r="A2878"/>
      <c r="B2878" s="38" t="s">
        <v>2261</v>
      </c>
      <c r="C2878" s="36" t="str">
        <f>+C2876</f>
        <v>4.1.1.4.01</v>
      </c>
      <c r="D2878" s="36"/>
      <c r="E2878" s="34" t="s">
        <v>1479</v>
      </c>
      <c r="F2878" s="129"/>
      <c r="G2878" s="129"/>
      <c r="H2878" s="129"/>
      <c r="I2878" s="129"/>
      <c r="J2878" s="129">
        <v>2</v>
      </c>
      <c r="K2878" s="34" t="str">
        <f>+K2876</f>
        <v>NUEVO</v>
      </c>
      <c r="L2878" s="129"/>
      <c r="M2878" s="129"/>
      <c r="N2878" s="129"/>
      <c r="O2878" s="34"/>
      <c r="P2878" s="129"/>
      <c r="W2878" s="196">
        <v>1500</v>
      </c>
      <c r="X2878" s="111">
        <f t="shared" si="381"/>
        <v>3000</v>
      </c>
      <c r="Y2878"/>
      <c r="Z2878"/>
      <c r="AA2878"/>
      <c r="AB2878"/>
      <c r="AC2878" s="66"/>
    </row>
    <row r="2879" spans="1:29" s="141" customFormat="1">
      <c r="A2879"/>
      <c r="B2879" s="375" t="s">
        <v>2431</v>
      </c>
      <c r="C2879" s="375"/>
      <c r="D2879" s="375"/>
      <c r="E2879" s="375"/>
      <c r="F2879" s="375"/>
      <c r="G2879" s="375"/>
      <c r="H2879" s="375"/>
      <c r="I2879" s="375"/>
      <c r="J2879" s="375"/>
      <c r="K2879" s="375"/>
      <c r="L2879" s="375"/>
      <c r="M2879" s="375"/>
      <c r="N2879" s="375"/>
      <c r="O2879" s="375"/>
      <c r="P2879" s="375"/>
      <c r="W2879" s="142"/>
      <c r="X2879" s="223">
        <f t="shared" ref="X2879" si="382">+L2879*W2879</f>
        <v>0</v>
      </c>
      <c r="Y2879" s="144"/>
      <c r="Z2879" s="144"/>
      <c r="AA2879" s="144"/>
      <c r="AB2879" s="144"/>
      <c r="AC2879" s="153"/>
    </row>
    <row r="2880" spans="1:29" s="35" customFormat="1">
      <c r="A2880"/>
      <c r="B2880" s="38" t="s">
        <v>2262</v>
      </c>
      <c r="C2880" s="36" t="s">
        <v>60</v>
      </c>
      <c r="D2880" s="36"/>
      <c r="E2880" s="34" t="s">
        <v>1473</v>
      </c>
      <c r="F2880" s="129"/>
      <c r="G2880" s="129"/>
      <c r="H2880" s="129"/>
      <c r="I2880" s="129"/>
      <c r="J2880" s="129">
        <v>2</v>
      </c>
      <c r="K2880" s="34" t="str">
        <f>+K2605</f>
        <v>NUEVO</v>
      </c>
      <c r="L2880" s="129"/>
      <c r="M2880" s="129"/>
      <c r="N2880" s="129"/>
      <c r="O2880" s="34"/>
      <c r="P2880" s="129"/>
      <c r="W2880" s="196">
        <v>10000</v>
      </c>
      <c r="X2880" s="111">
        <f>+W2880*J2880</f>
        <v>20000</v>
      </c>
      <c r="Y2880"/>
      <c r="Z2880"/>
      <c r="AA2880"/>
      <c r="AB2880"/>
      <c r="AC2880" s="66"/>
    </row>
    <row r="2881" spans="1:29" s="35" customFormat="1">
      <c r="A2881"/>
      <c r="B2881" s="38" t="s">
        <v>2263</v>
      </c>
      <c r="C2881" s="36" t="s">
        <v>60</v>
      </c>
      <c r="D2881" s="36"/>
      <c r="E2881" s="34" t="s">
        <v>1474</v>
      </c>
      <c r="F2881" s="129"/>
      <c r="G2881" s="129"/>
      <c r="H2881" s="129"/>
      <c r="I2881" s="129"/>
      <c r="J2881" s="129">
        <v>2</v>
      </c>
      <c r="K2881" s="34" t="s">
        <v>595</v>
      </c>
      <c r="L2881" s="129"/>
      <c r="M2881" s="129"/>
      <c r="N2881" s="129"/>
      <c r="O2881" s="34"/>
      <c r="P2881" s="129"/>
      <c r="W2881" s="196">
        <v>3000</v>
      </c>
      <c r="X2881" s="111">
        <f t="shared" ref="X2881:X2886" si="383">+W2881*J2881</f>
        <v>6000</v>
      </c>
      <c r="Y2881"/>
      <c r="Z2881"/>
      <c r="AA2881"/>
      <c r="AB2881"/>
      <c r="AC2881" s="66"/>
    </row>
    <row r="2882" spans="1:29" s="35" customFormat="1">
      <c r="A2882"/>
      <c r="B2882" s="38" t="s">
        <v>2264</v>
      </c>
      <c r="C2882" s="36" t="str">
        <f>+C2880</f>
        <v>4.1.1.4.01</v>
      </c>
      <c r="D2882" s="36"/>
      <c r="E2882" s="34" t="s">
        <v>1475</v>
      </c>
      <c r="F2882" s="129"/>
      <c r="G2882" s="129"/>
      <c r="H2882" s="129"/>
      <c r="I2882" s="129"/>
      <c r="J2882" s="129">
        <v>2</v>
      </c>
      <c r="K2882" s="34" t="str">
        <f>+K2880</f>
        <v>NUEVO</v>
      </c>
      <c r="L2882" s="129"/>
      <c r="M2882" s="129"/>
      <c r="N2882" s="129"/>
      <c r="O2882" s="34"/>
      <c r="P2882" s="129"/>
      <c r="W2882" s="196">
        <v>3500</v>
      </c>
      <c r="X2882" s="111">
        <f t="shared" si="383"/>
        <v>7000</v>
      </c>
      <c r="Y2882"/>
      <c r="Z2882"/>
      <c r="AA2882"/>
      <c r="AB2882"/>
      <c r="AC2882" s="66"/>
    </row>
    <row r="2883" spans="1:29" s="35" customFormat="1">
      <c r="A2883"/>
      <c r="B2883" s="38" t="s">
        <v>2265</v>
      </c>
      <c r="C2883" s="36" t="str">
        <f>+C2881</f>
        <v>4.1.1.4.01</v>
      </c>
      <c r="D2883" s="36"/>
      <c r="E2883" s="34" t="s">
        <v>1476</v>
      </c>
      <c r="F2883" s="129"/>
      <c r="G2883" s="129"/>
      <c r="H2883" s="129"/>
      <c r="I2883" s="129"/>
      <c r="J2883" s="129">
        <v>2</v>
      </c>
      <c r="K2883" s="34" t="str">
        <f>+K2881</f>
        <v>Usado</v>
      </c>
      <c r="L2883" s="129"/>
      <c r="M2883" s="129"/>
      <c r="N2883" s="129"/>
      <c r="O2883" s="34"/>
      <c r="P2883" s="129"/>
      <c r="W2883" s="196">
        <v>3500</v>
      </c>
      <c r="X2883" s="111">
        <f t="shared" si="383"/>
        <v>7000</v>
      </c>
      <c r="Y2883"/>
      <c r="Z2883"/>
      <c r="AA2883"/>
      <c r="AB2883"/>
      <c r="AC2883" s="66"/>
    </row>
    <row r="2884" spans="1:29" s="35" customFormat="1">
      <c r="A2884"/>
      <c r="B2884" s="38" t="s">
        <v>2266</v>
      </c>
      <c r="C2884" s="36" t="str">
        <f>+C2882</f>
        <v>4.1.1.4.01</v>
      </c>
      <c r="D2884" s="36"/>
      <c r="E2884" s="34" t="s">
        <v>1477</v>
      </c>
      <c r="F2884" s="129"/>
      <c r="G2884" s="129"/>
      <c r="H2884" s="129"/>
      <c r="I2884" s="129"/>
      <c r="J2884" s="129">
        <v>2</v>
      </c>
      <c r="K2884" s="34" t="str">
        <f>+K2882</f>
        <v>NUEVO</v>
      </c>
      <c r="L2884" s="129"/>
      <c r="M2884" s="129"/>
      <c r="N2884" s="129"/>
      <c r="O2884" s="34"/>
      <c r="P2884" s="129"/>
      <c r="W2884" s="196">
        <v>4000</v>
      </c>
      <c r="X2884" s="111">
        <f t="shared" si="383"/>
        <v>8000</v>
      </c>
      <c r="Y2884"/>
      <c r="Z2884"/>
      <c r="AA2884"/>
      <c r="AB2884"/>
      <c r="AC2884" s="66"/>
    </row>
    <row r="2885" spans="1:29" s="35" customFormat="1">
      <c r="A2885"/>
      <c r="B2885" s="38" t="s">
        <v>2267</v>
      </c>
      <c r="C2885" s="36" t="str">
        <f>+C2883</f>
        <v>4.1.1.4.01</v>
      </c>
      <c r="D2885" s="36"/>
      <c r="E2885" s="34" t="s">
        <v>1478</v>
      </c>
      <c r="F2885" s="129"/>
      <c r="G2885" s="129"/>
      <c r="H2885" s="129"/>
      <c r="I2885" s="129"/>
      <c r="J2885" s="129">
        <v>2</v>
      </c>
      <c r="K2885" s="34" t="str">
        <f>+K2883</f>
        <v>Usado</v>
      </c>
      <c r="L2885" s="129"/>
      <c r="M2885" s="129"/>
      <c r="N2885" s="129"/>
      <c r="O2885" s="34"/>
      <c r="P2885" s="129"/>
      <c r="W2885" s="196">
        <v>2500</v>
      </c>
      <c r="X2885" s="111">
        <f t="shared" si="383"/>
        <v>5000</v>
      </c>
      <c r="Y2885"/>
      <c r="Z2885"/>
      <c r="AA2885"/>
      <c r="AB2885"/>
      <c r="AC2885" s="66"/>
    </row>
    <row r="2886" spans="1:29" s="35" customFormat="1">
      <c r="A2886"/>
      <c r="B2886" s="38" t="s">
        <v>2268</v>
      </c>
      <c r="C2886" s="36" t="str">
        <f>+C2884</f>
        <v>4.1.1.4.01</v>
      </c>
      <c r="D2886" s="36"/>
      <c r="E2886" s="34" t="s">
        <v>1479</v>
      </c>
      <c r="F2886" s="129"/>
      <c r="G2886" s="129"/>
      <c r="H2886" s="129"/>
      <c r="I2886" s="129"/>
      <c r="J2886" s="129">
        <v>2</v>
      </c>
      <c r="K2886" s="34" t="str">
        <f>+K2884</f>
        <v>NUEVO</v>
      </c>
      <c r="L2886" s="129"/>
      <c r="M2886" s="129"/>
      <c r="N2886" s="129"/>
      <c r="O2886" s="34"/>
      <c r="P2886" s="129"/>
      <c r="W2886" s="196">
        <v>1500</v>
      </c>
      <c r="X2886" s="111">
        <f t="shared" si="383"/>
        <v>3000</v>
      </c>
      <c r="Y2886"/>
      <c r="Z2886"/>
      <c r="AA2886"/>
      <c r="AB2886"/>
      <c r="AC2886" s="66"/>
    </row>
    <row r="2887" spans="1:29" s="141" customFormat="1">
      <c r="A2887"/>
      <c r="B2887" s="375" t="s">
        <v>2432</v>
      </c>
      <c r="C2887" s="375"/>
      <c r="D2887" s="375"/>
      <c r="E2887" s="375"/>
      <c r="F2887" s="375"/>
      <c r="G2887" s="375"/>
      <c r="H2887" s="375"/>
      <c r="I2887" s="375"/>
      <c r="J2887" s="375"/>
      <c r="K2887" s="375"/>
      <c r="L2887" s="375"/>
      <c r="M2887" s="375"/>
      <c r="N2887" s="375"/>
      <c r="O2887" s="375"/>
      <c r="P2887" s="375"/>
      <c r="W2887" s="142"/>
      <c r="X2887" s="223">
        <f t="shared" ref="X2887" si="384">+L2887*W2887</f>
        <v>0</v>
      </c>
      <c r="Y2887" s="144"/>
      <c r="Z2887" s="144"/>
      <c r="AA2887" s="144"/>
      <c r="AB2887" s="144"/>
      <c r="AC2887" s="153"/>
    </row>
    <row r="2888" spans="1:29" s="35" customFormat="1">
      <c r="A2888"/>
      <c r="B2888" s="38" t="s">
        <v>2269</v>
      </c>
      <c r="C2888" s="36" t="s">
        <v>60</v>
      </c>
      <c r="D2888" s="36"/>
      <c r="E2888" s="34" t="s">
        <v>1473</v>
      </c>
      <c r="F2888" s="129"/>
      <c r="G2888" s="129"/>
      <c r="H2888" s="129"/>
      <c r="I2888" s="129"/>
      <c r="J2888" s="129">
        <v>2</v>
      </c>
      <c r="K2888" s="34" t="str">
        <f>+K2613</f>
        <v>NUEVO</v>
      </c>
      <c r="L2888" s="129"/>
      <c r="M2888" s="129"/>
      <c r="N2888" s="129"/>
      <c r="O2888" s="34"/>
      <c r="P2888" s="129"/>
      <c r="W2888" s="196">
        <v>10000</v>
      </c>
      <c r="X2888" s="111">
        <f>+W2888*J2888</f>
        <v>20000</v>
      </c>
      <c r="Y2888"/>
      <c r="Z2888"/>
      <c r="AA2888"/>
      <c r="AB2888"/>
      <c r="AC2888" s="66"/>
    </row>
    <row r="2889" spans="1:29" s="35" customFormat="1">
      <c r="A2889"/>
      <c r="B2889" s="38" t="s">
        <v>2270</v>
      </c>
      <c r="C2889" s="36" t="s">
        <v>60</v>
      </c>
      <c r="D2889" s="36"/>
      <c r="E2889" s="34" t="s">
        <v>1474</v>
      </c>
      <c r="F2889" s="129"/>
      <c r="G2889" s="129"/>
      <c r="H2889" s="129"/>
      <c r="I2889" s="129"/>
      <c r="J2889" s="129">
        <v>2</v>
      </c>
      <c r="K2889" s="34" t="s">
        <v>595</v>
      </c>
      <c r="L2889" s="129"/>
      <c r="M2889" s="129"/>
      <c r="N2889" s="129"/>
      <c r="O2889" s="34"/>
      <c r="P2889" s="129"/>
      <c r="W2889" s="196">
        <v>3000</v>
      </c>
      <c r="X2889" s="111">
        <f t="shared" ref="X2889:X2894" si="385">+W2889*J2889</f>
        <v>6000</v>
      </c>
      <c r="Y2889"/>
      <c r="Z2889"/>
      <c r="AA2889"/>
      <c r="AB2889"/>
      <c r="AC2889" s="66"/>
    </row>
    <row r="2890" spans="1:29" s="35" customFormat="1">
      <c r="A2890"/>
      <c r="B2890" s="38" t="s">
        <v>2271</v>
      </c>
      <c r="C2890" s="36" t="str">
        <f>+C2888</f>
        <v>4.1.1.4.01</v>
      </c>
      <c r="D2890" s="36"/>
      <c r="E2890" s="34" t="s">
        <v>1475</v>
      </c>
      <c r="F2890" s="129"/>
      <c r="G2890" s="129"/>
      <c r="H2890" s="129"/>
      <c r="I2890" s="129"/>
      <c r="J2890" s="129">
        <v>2</v>
      </c>
      <c r="K2890" s="34" t="str">
        <f>+K2888</f>
        <v>NUEVO</v>
      </c>
      <c r="L2890" s="129"/>
      <c r="M2890" s="129"/>
      <c r="N2890" s="129"/>
      <c r="O2890" s="34"/>
      <c r="P2890" s="129"/>
      <c r="W2890" s="196">
        <v>3500</v>
      </c>
      <c r="X2890" s="111">
        <f t="shared" si="385"/>
        <v>7000</v>
      </c>
      <c r="Y2890"/>
      <c r="Z2890"/>
      <c r="AA2890"/>
      <c r="AB2890"/>
      <c r="AC2890" s="66"/>
    </row>
    <row r="2891" spans="1:29" s="35" customFormat="1">
      <c r="A2891"/>
      <c r="B2891" s="38" t="s">
        <v>2272</v>
      </c>
      <c r="C2891" s="36" t="str">
        <f>+C2889</f>
        <v>4.1.1.4.01</v>
      </c>
      <c r="D2891" s="36"/>
      <c r="E2891" s="34" t="s">
        <v>1476</v>
      </c>
      <c r="F2891" s="129"/>
      <c r="G2891" s="129"/>
      <c r="H2891" s="129"/>
      <c r="I2891" s="129"/>
      <c r="J2891" s="129">
        <v>2</v>
      </c>
      <c r="K2891" s="34" t="str">
        <f>+K2889</f>
        <v>Usado</v>
      </c>
      <c r="L2891" s="129"/>
      <c r="M2891" s="129"/>
      <c r="N2891" s="129"/>
      <c r="O2891" s="34"/>
      <c r="P2891" s="129"/>
      <c r="W2891" s="196">
        <v>3500</v>
      </c>
      <c r="X2891" s="111">
        <f t="shared" si="385"/>
        <v>7000</v>
      </c>
      <c r="Y2891"/>
      <c r="Z2891"/>
      <c r="AA2891"/>
      <c r="AB2891"/>
      <c r="AC2891" s="66"/>
    </row>
    <row r="2892" spans="1:29" s="35" customFormat="1">
      <c r="A2892"/>
      <c r="B2892" s="38" t="s">
        <v>2273</v>
      </c>
      <c r="C2892" s="36" t="str">
        <f>+C2890</f>
        <v>4.1.1.4.01</v>
      </c>
      <c r="D2892" s="36"/>
      <c r="E2892" s="34" t="s">
        <v>1477</v>
      </c>
      <c r="F2892" s="129"/>
      <c r="G2892" s="129"/>
      <c r="H2892" s="129"/>
      <c r="I2892" s="129"/>
      <c r="J2892" s="129">
        <v>2</v>
      </c>
      <c r="K2892" s="34" t="str">
        <f>+K2890</f>
        <v>NUEVO</v>
      </c>
      <c r="L2892" s="129"/>
      <c r="M2892" s="129"/>
      <c r="N2892" s="129"/>
      <c r="O2892" s="34"/>
      <c r="P2892" s="129"/>
      <c r="W2892" s="196">
        <v>4000</v>
      </c>
      <c r="X2892" s="111">
        <f t="shared" si="385"/>
        <v>8000</v>
      </c>
      <c r="Y2892"/>
      <c r="Z2892"/>
      <c r="AA2892"/>
      <c r="AB2892"/>
      <c r="AC2892" s="66"/>
    </row>
    <row r="2893" spans="1:29" s="35" customFormat="1">
      <c r="A2893"/>
      <c r="B2893" s="38" t="s">
        <v>2274</v>
      </c>
      <c r="C2893" s="36" t="str">
        <f>+C2891</f>
        <v>4.1.1.4.01</v>
      </c>
      <c r="D2893" s="36"/>
      <c r="E2893" s="34" t="s">
        <v>1478</v>
      </c>
      <c r="F2893" s="129"/>
      <c r="G2893" s="129"/>
      <c r="H2893" s="129"/>
      <c r="I2893" s="129"/>
      <c r="J2893" s="129">
        <v>2</v>
      </c>
      <c r="K2893" s="34" t="str">
        <f>+K2891</f>
        <v>Usado</v>
      </c>
      <c r="L2893" s="129"/>
      <c r="M2893" s="129"/>
      <c r="N2893" s="129"/>
      <c r="O2893" s="34"/>
      <c r="P2893" s="129"/>
      <c r="W2893" s="196">
        <v>2500</v>
      </c>
      <c r="X2893" s="111">
        <f t="shared" si="385"/>
        <v>5000</v>
      </c>
      <c r="Y2893"/>
      <c r="Z2893"/>
      <c r="AA2893"/>
      <c r="AB2893"/>
      <c r="AC2893" s="66"/>
    </row>
    <row r="2894" spans="1:29" s="35" customFormat="1">
      <c r="A2894"/>
      <c r="B2894" s="38" t="s">
        <v>2275</v>
      </c>
      <c r="C2894" s="36" t="str">
        <f>+C2892</f>
        <v>4.1.1.4.01</v>
      </c>
      <c r="D2894" s="36"/>
      <c r="E2894" s="34" t="s">
        <v>1479</v>
      </c>
      <c r="F2894" s="129"/>
      <c r="G2894" s="129"/>
      <c r="H2894" s="129"/>
      <c r="I2894" s="129"/>
      <c r="J2894" s="129">
        <v>2</v>
      </c>
      <c r="K2894" s="34" t="str">
        <f>+K2892</f>
        <v>NUEVO</v>
      </c>
      <c r="L2894" s="129"/>
      <c r="M2894" s="129"/>
      <c r="N2894" s="129"/>
      <c r="O2894" s="34"/>
      <c r="P2894" s="129"/>
      <c r="W2894" s="196">
        <v>1500</v>
      </c>
      <c r="X2894" s="111">
        <f t="shared" si="385"/>
        <v>3000</v>
      </c>
      <c r="Y2894"/>
      <c r="Z2894"/>
      <c r="AA2894"/>
      <c r="AB2894"/>
      <c r="AC2894" s="66"/>
    </row>
    <row r="2895" spans="1:29" s="141" customFormat="1">
      <c r="A2895"/>
      <c r="B2895" s="375" t="s">
        <v>2433</v>
      </c>
      <c r="C2895" s="375"/>
      <c r="D2895" s="375"/>
      <c r="E2895" s="375"/>
      <c r="F2895" s="375"/>
      <c r="G2895" s="375"/>
      <c r="H2895" s="375"/>
      <c r="I2895" s="375"/>
      <c r="J2895" s="375"/>
      <c r="K2895" s="375"/>
      <c r="L2895" s="375"/>
      <c r="M2895" s="375"/>
      <c r="N2895" s="375"/>
      <c r="O2895" s="375"/>
      <c r="P2895" s="375"/>
      <c r="W2895" s="142"/>
      <c r="X2895" s="223">
        <f t="shared" ref="X2895" si="386">+L2895*W2895</f>
        <v>0</v>
      </c>
      <c r="Y2895" s="144"/>
      <c r="Z2895" s="144"/>
      <c r="AA2895" s="144"/>
      <c r="AB2895" s="144"/>
      <c r="AC2895" s="153"/>
    </row>
    <row r="2896" spans="1:29" s="35" customFormat="1">
      <c r="A2896"/>
      <c r="B2896" s="38" t="s">
        <v>2276</v>
      </c>
      <c r="C2896" s="36" t="s">
        <v>60</v>
      </c>
      <c r="D2896" s="36"/>
      <c r="E2896" s="34" t="s">
        <v>1473</v>
      </c>
      <c r="F2896" s="129"/>
      <c r="G2896" s="129"/>
      <c r="H2896" s="129"/>
      <c r="I2896" s="129"/>
      <c r="J2896" s="129">
        <v>2</v>
      </c>
      <c r="K2896" s="34" t="str">
        <f>+K2621</f>
        <v>NUEVO</v>
      </c>
      <c r="L2896" s="129"/>
      <c r="M2896" s="129"/>
      <c r="N2896" s="129"/>
      <c r="O2896" s="34"/>
      <c r="P2896" s="129"/>
      <c r="W2896" s="196">
        <v>10000</v>
      </c>
      <c r="X2896" s="111">
        <f>+W2896*J2896</f>
        <v>20000</v>
      </c>
      <c r="Y2896"/>
      <c r="Z2896"/>
      <c r="AA2896"/>
      <c r="AB2896"/>
      <c r="AC2896" s="66"/>
    </row>
    <row r="2897" spans="1:29" s="35" customFormat="1">
      <c r="A2897"/>
      <c r="B2897" s="38" t="s">
        <v>2277</v>
      </c>
      <c r="C2897" s="36" t="s">
        <v>60</v>
      </c>
      <c r="D2897" s="36"/>
      <c r="E2897" s="34" t="s">
        <v>1474</v>
      </c>
      <c r="F2897" s="129"/>
      <c r="G2897" s="129"/>
      <c r="H2897" s="129"/>
      <c r="I2897" s="129"/>
      <c r="J2897" s="129">
        <v>2</v>
      </c>
      <c r="K2897" s="34" t="s">
        <v>595</v>
      </c>
      <c r="L2897" s="129"/>
      <c r="M2897" s="129"/>
      <c r="N2897" s="129"/>
      <c r="O2897" s="34"/>
      <c r="P2897" s="129"/>
      <c r="W2897" s="196">
        <v>3000</v>
      </c>
      <c r="X2897" s="111">
        <f t="shared" ref="X2897:X2902" si="387">+W2897*J2897</f>
        <v>6000</v>
      </c>
      <c r="Y2897"/>
      <c r="Z2897"/>
      <c r="AA2897"/>
      <c r="AB2897"/>
      <c r="AC2897" s="66"/>
    </row>
    <row r="2898" spans="1:29" s="35" customFormat="1">
      <c r="A2898"/>
      <c r="B2898" s="38" t="s">
        <v>2278</v>
      </c>
      <c r="C2898" s="36" t="str">
        <f>+C2896</f>
        <v>4.1.1.4.01</v>
      </c>
      <c r="D2898" s="36"/>
      <c r="E2898" s="34" t="s">
        <v>1475</v>
      </c>
      <c r="F2898" s="129"/>
      <c r="G2898" s="129"/>
      <c r="H2898" s="129"/>
      <c r="I2898" s="129"/>
      <c r="J2898" s="129">
        <v>2</v>
      </c>
      <c r="K2898" s="34" t="str">
        <f>+K2896</f>
        <v>NUEVO</v>
      </c>
      <c r="L2898" s="129"/>
      <c r="M2898" s="129"/>
      <c r="N2898" s="129"/>
      <c r="O2898" s="34"/>
      <c r="P2898" s="129"/>
      <c r="W2898" s="196">
        <v>3500</v>
      </c>
      <c r="X2898" s="111">
        <f t="shared" si="387"/>
        <v>7000</v>
      </c>
      <c r="Y2898"/>
      <c r="Z2898"/>
      <c r="AA2898"/>
      <c r="AB2898"/>
      <c r="AC2898" s="66"/>
    </row>
    <row r="2899" spans="1:29" s="35" customFormat="1">
      <c r="A2899"/>
      <c r="B2899" s="38" t="s">
        <v>2279</v>
      </c>
      <c r="C2899" s="36" t="str">
        <f>+C2897</f>
        <v>4.1.1.4.01</v>
      </c>
      <c r="D2899" s="36"/>
      <c r="E2899" s="34" t="s">
        <v>1476</v>
      </c>
      <c r="F2899" s="129"/>
      <c r="G2899" s="129"/>
      <c r="H2899" s="129"/>
      <c r="I2899" s="129"/>
      <c r="J2899" s="129">
        <v>2</v>
      </c>
      <c r="K2899" s="34" t="str">
        <f>+K2897</f>
        <v>Usado</v>
      </c>
      <c r="L2899" s="129"/>
      <c r="M2899" s="129"/>
      <c r="N2899" s="129"/>
      <c r="O2899" s="34"/>
      <c r="P2899" s="129"/>
      <c r="W2899" s="196">
        <v>3500</v>
      </c>
      <c r="X2899" s="111">
        <f t="shared" si="387"/>
        <v>7000</v>
      </c>
      <c r="Y2899"/>
      <c r="Z2899"/>
      <c r="AA2899"/>
      <c r="AB2899"/>
      <c r="AC2899" s="66"/>
    </row>
    <row r="2900" spans="1:29" s="35" customFormat="1">
      <c r="A2900"/>
      <c r="B2900" s="38" t="s">
        <v>2280</v>
      </c>
      <c r="C2900" s="36" t="str">
        <f>+C2898</f>
        <v>4.1.1.4.01</v>
      </c>
      <c r="D2900" s="36"/>
      <c r="E2900" s="34" t="s">
        <v>1477</v>
      </c>
      <c r="F2900" s="129"/>
      <c r="G2900" s="129"/>
      <c r="H2900" s="129"/>
      <c r="I2900" s="129"/>
      <c r="J2900" s="129">
        <v>2</v>
      </c>
      <c r="K2900" s="34" t="str">
        <f>+K2898</f>
        <v>NUEVO</v>
      </c>
      <c r="L2900" s="129"/>
      <c r="M2900" s="129"/>
      <c r="N2900" s="129"/>
      <c r="O2900" s="34"/>
      <c r="P2900" s="129"/>
      <c r="W2900" s="196">
        <v>4000</v>
      </c>
      <c r="X2900" s="111">
        <f t="shared" si="387"/>
        <v>8000</v>
      </c>
      <c r="Y2900"/>
      <c r="Z2900"/>
      <c r="AA2900"/>
      <c r="AB2900"/>
      <c r="AC2900" s="66"/>
    </row>
    <row r="2901" spans="1:29" s="35" customFormat="1">
      <c r="A2901"/>
      <c r="B2901" s="38" t="s">
        <v>2281</v>
      </c>
      <c r="C2901" s="36" t="str">
        <f>+C2899</f>
        <v>4.1.1.4.01</v>
      </c>
      <c r="D2901" s="36"/>
      <c r="E2901" s="34" t="s">
        <v>1478</v>
      </c>
      <c r="F2901" s="129"/>
      <c r="G2901" s="129"/>
      <c r="H2901" s="129"/>
      <c r="I2901" s="129"/>
      <c r="J2901" s="129">
        <v>2</v>
      </c>
      <c r="K2901" s="34" t="str">
        <f>+K2899</f>
        <v>Usado</v>
      </c>
      <c r="L2901" s="129"/>
      <c r="M2901" s="129"/>
      <c r="N2901" s="129"/>
      <c r="O2901" s="34"/>
      <c r="P2901" s="129"/>
      <c r="W2901" s="196">
        <v>2500</v>
      </c>
      <c r="X2901" s="111">
        <f t="shared" si="387"/>
        <v>5000</v>
      </c>
      <c r="Y2901"/>
      <c r="Z2901"/>
      <c r="AA2901"/>
      <c r="AB2901"/>
      <c r="AC2901" s="66"/>
    </row>
    <row r="2902" spans="1:29" s="35" customFormat="1">
      <c r="A2902"/>
      <c r="B2902" s="38" t="s">
        <v>2282</v>
      </c>
      <c r="C2902" s="36" t="str">
        <f>+C2900</f>
        <v>4.1.1.4.01</v>
      </c>
      <c r="D2902" s="36"/>
      <c r="E2902" s="34" t="s">
        <v>1479</v>
      </c>
      <c r="F2902" s="129"/>
      <c r="G2902" s="129"/>
      <c r="H2902" s="129"/>
      <c r="I2902" s="129"/>
      <c r="J2902" s="129">
        <v>2</v>
      </c>
      <c r="K2902" s="34" t="str">
        <f>+K2900</f>
        <v>NUEVO</v>
      </c>
      <c r="L2902" s="129"/>
      <c r="M2902" s="129"/>
      <c r="N2902" s="129"/>
      <c r="O2902" s="34"/>
      <c r="P2902" s="129"/>
      <c r="W2902" s="196">
        <v>1500</v>
      </c>
      <c r="X2902" s="111">
        <f t="shared" si="387"/>
        <v>3000</v>
      </c>
      <c r="Y2902"/>
      <c r="Z2902"/>
      <c r="AA2902"/>
      <c r="AB2902"/>
      <c r="AC2902" s="66"/>
    </row>
    <row r="2903" spans="1:29" s="141" customFormat="1">
      <c r="A2903"/>
      <c r="B2903" s="375" t="s">
        <v>2434</v>
      </c>
      <c r="C2903" s="375"/>
      <c r="D2903" s="375"/>
      <c r="E2903" s="375"/>
      <c r="F2903" s="375"/>
      <c r="G2903" s="375"/>
      <c r="H2903" s="375"/>
      <c r="I2903" s="375"/>
      <c r="J2903" s="375"/>
      <c r="K2903" s="375"/>
      <c r="L2903" s="375"/>
      <c r="M2903" s="375"/>
      <c r="N2903" s="375"/>
      <c r="O2903" s="375"/>
      <c r="P2903" s="375"/>
      <c r="W2903" s="142"/>
      <c r="X2903" s="223">
        <f t="shared" ref="X2903" si="388">+L2903*W2903</f>
        <v>0</v>
      </c>
      <c r="Y2903" s="144"/>
      <c r="Z2903" s="144"/>
      <c r="AA2903" s="144"/>
      <c r="AB2903" s="144"/>
      <c r="AC2903" s="153"/>
    </row>
    <row r="2904" spans="1:29" s="35" customFormat="1">
      <c r="A2904"/>
      <c r="B2904" s="38" t="s">
        <v>2283</v>
      </c>
      <c r="C2904" s="36" t="s">
        <v>60</v>
      </c>
      <c r="D2904" s="36"/>
      <c r="E2904" s="34" t="s">
        <v>1473</v>
      </c>
      <c r="F2904" s="129"/>
      <c r="G2904" s="129"/>
      <c r="H2904" s="129"/>
      <c r="I2904" s="129"/>
      <c r="J2904" s="129">
        <v>2</v>
      </c>
      <c r="K2904" s="34" t="str">
        <f>+K141</f>
        <v>Usado</v>
      </c>
      <c r="L2904" s="129"/>
      <c r="M2904" s="129"/>
      <c r="N2904" s="129"/>
      <c r="O2904" s="34"/>
      <c r="P2904" s="129"/>
      <c r="W2904" s="196">
        <v>10000</v>
      </c>
      <c r="X2904" s="111">
        <f>+W2904*J2904</f>
        <v>20000</v>
      </c>
      <c r="Y2904"/>
      <c r="Z2904"/>
      <c r="AA2904"/>
      <c r="AB2904"/>
      <c r="AC2904" s="66"/>
    </row>
    <row r="2905" spans="1:29" s="35" customFormat="1">
      <c r="A2905"/>
      <c r="B2905" s="38" t="s">
        <v>2284</v>
      </c>
      <c r="C2905" s="36" t="s">
        <v>60</v>
      </c>
      <c r="D2905" s="36"/>
      <c r="E2905" s="34" t="s">
        <v>1474</v>
      </c>
      <c r="F2905" s="129"/>
      <c r="G2905" s="129"/>
      <c r="H2905" s="129"/>
      <c r="I2905" s="129"/>
      <c r="J2905" s="129">
        <v>2</v>
      </c>
      <c r="K2905" s="34" t="s">
        <v>595</v>
      </c>
      <c r="L2905" s="129"/>
      <c r="M2905" s="129"/>
      <c r="N2905" s="129"/>
      <c r="O2905" s="34"/>
      <c r="P2905" s="129"/>
      <c r="W2905" s="196">
        <v>3000</v>
      </c>
      <c r="X2905" s="111">
        <f t="shared" ref="X2905:X2910" si="389">+W2905*J2905</f>
        <v>6000</v>
      </c>
      <c r="Y2905"/>
      <c r="Z2905"/>
      <c r="AA2905"/>
      <c r="AB2905"/>
      <c r="AC2905" s="66"/>
    </row>
    <row r="2906" spans="1:29" s="35" customFormat="1">
      <c r="A2906"/>
      <c r="B2906" s="38" t="s">
        <v>2285</v>
      </c>
      <c r="C2906" s="36" t="str">
        <f>+C2904</f>
        <v>4.1.1.4.01</v>
      </c>
      <c r="D2906" s="36"/>
      <c r="E2906" s="34" t="s">
        <v>1475</v>
      </c>
      <c r="F2906" s="129"/>
      <c r="G2906" s="129"/>
      <c r="H2906" s="129"/>
      <c r="I2906" s="129"/>
      <c r="J2906" s="129">
        <v>2</v>
      </c>
      <c r="K2906" s="34" t="str">
        <f>+K2904</f>
        <v>Usado</v>
      </c>
      <c r="L2906" s="129"/>
      <c r="M2906" s="129"/>
      <c r="N2906" s="129"/>
      <c r="O2906" s="34"/>
      <c r="P2906" s="129"/>
      <c r="W2906" s="196">
        <v>3500</v>
      </c>
      <c r="X2906" s="111">
        <f t="shared" si="389"/>
        <v>7000</v>
      </c>
      <c r="Y2906"/>
      <c r="Z2906"/>
      <c r="AA2906"/>
      <c r="AB2906"/>
      <c r="AC2906" s="66"/>
    </row>
    <row r="2907" spans="1:29" s="35" customFormat="1">
      <c r="A2907"/>
      <c r="B2907" s="38" t="s">
        <v>2286</v>
      </c>
      <c r="C2907" s="36" t="str">
        <f>+C2905</f>
        <v>4.1.1.4.01</v>
      </c>
      <c r="D2907" s="36"/>
      <c r="E2907" s="34" t="s">
        <v>1476</v>
      </c>
      <c r="F2907" s="129"/>
      <c r="G2907" s="129"/>
      <c r="H2907" s="129"/>
      <c r="I2907" s="129"/>
      <c r="J2907" s="129">
        <v>2</v>
      </c>
      <c r="K2907" s="34" t="str">
        <f>+K2905</f>
        <v>Usado</v>
      </c>
      <c r="L2907" s="129"/>
      <c r="M2907" s="129"/>
      <c r="N2907" s="129"/>
      <c r="O2907" s="34"/>
      <c r="P2907" s="129"/>
      <c r="W2907" s="196">
        <v>3500</v>
      </c>
      <c r="X2907" s="111">
        <f t="shared" si="389"/>
        <v>7000</v>
      </c>
      <c r="Y2907"/>
      <c r="Z2907"/>
      <c r="AA2907"/>
      <c r="AB2907"/>
      <c r="AC2907" s="66"/>
    </row>
    <row r="2908" spans="1:29" s="35" customFormat="1">
      <c r="A2908"/>
      <c r="B2908" s="38" t="s">
        <v>2287</v>
      </c>
      <c r="C2908" s="36" t="str">
        <f>+C2906</f>
        <v>4.1.1.4.01</v>
      </c>
      <c r="D2908" s="36"/>
      <c r="E2908" s="34" t="s">
        <v>1477</v>
      </c>
      <c r="F2908" s="129"/>
      <c r="G2908" s="129"/>
      <c r="H2908" s="129"/>
      <c r="I2908" s="129"/>
      <c r="J2908" s="129">
        <v>2</v>
      </c>
      <c r="K2908" s="34" t="str">
        <f>+K2906</f>
        <v>Usado</v>
      </c>
      <c r="L2908" s="129"/>
      <c r="M2908" s="129"/>
      <c r="N2908" s="129"/>
      <c r="O2908" s="34"/>
      <c r="P2908" s="129"/>
      <c r="W2908" s="196">
        <v>4000</v>
      </c>
      <c r="X2908" s="111">
        <f t="shared" si="389"/>
        <v>8000</v>
      </c>
      <c r="Y2908"/>
      <c r="Z2908"/>
      <c r="AA2908"/>
      <c r="AB2908"/>
      <c r="AC2908" s="66"/>
    </row>
    <row r="2909" spans="1:29" s="35" customFormat="1">
      <c r="A2909"/>
      <c r="B2909" s="38" t="s">
        <v>2288</v>
      </c>
      <c r="C2909" s="36" t="str">
        <f>+C2907</f>
        <v>4.1.1.4.01</v>
      </c>
      <c r="D2909" s="36"/>
      <c r="E2909" s="34" t="s">
        <v>1478</v>
      </c>
      <c r="F2909" s="129"/>
      <c r="G2909" s="129"/>
      <c r="H2909" s="129"/>
      <c r="I2909" s="129"/>
      <c r="J2909" s="129">
        <v>2</v>
      </c>
      <c r="K2909" s="34" t="str">
        <f>+K2907</f>
        <v>Usado</v>
      </c>
      <c r="L2909" s="129"/>
      <c r="M2909" s="129"/>
      <c r="N2909" s="129"/>
      <c r="O2909" s="34"/>
      <c r="P2909" s="129"/>
      <c r="W2909" s="196">
        <v>2500</v>
      </c>
      <c r="X2909" s="111">
        <f t="shared" si="389"/>
        <v>5000</v>
      </c>
      <c r="Y2909"/>
      <c r="Z2909"/>
      <c r="AA2909"/>
      <c r="AB2909"/>
      <c r="AC2909" s="66"/>
    </row>
    <row r="2910" spans="1:29" s="58" customFormat="1">
      <c r="A2910"/>
      <c r="B2910" s="38" t="s">
        <v>2289</v>
      </c>
      <c r="C2910" s="36" t="str">
        <f>+C2908</f>
        <v>4.1.1.4.01</v>
      </c>
      <c r="D2910" s="36"/>
      <c r="E2910" s="34" t="s">
        <v>1479</v>
      </c>
      <c r="F2910" s="129"/>
      <c r="G2910" s="129"/>
      <c r="H2910" s="129"/>
      <c r="I2910" s="129"/>
      <c r="J2910" s="129">
        <v>2</v>
      </c>
      <c r="K2910" s="34" t="str">
        <f>+K2908</f>
        <v>Usado</v>
      </c>
      <c r="L2910" s="129"/>
      <c r="M2910" s="129"/>
      <c r="N2910" s="129"/>
      <c r="O2910" s="34"/>
      <c r="P2910" s="129"/>
      <c r="Q2910" s="35"/>
      <c r="R2910" s="35"/>
      <c r="S2910" s="35"/>
      <c r="T2910" s="35"/>
      <c r="U2910" s="35"/>
      <c r="V2910" s="35"/>
      <c r="W2910" s="196">
        <v>1500</v>
      </c>
      <c r="X2910" s="111">
        <f t="shared" si="389"/>
        <v>3000</v>
      </c>
      <c r="Y2910"/>
      <c r="Z2910"/>
      <c r="AA2910"/>
      <c r="AB2910"/>
      <c r="AC2910" s="77"/>
    </row>
    <row r="2911" spans="1:29" ht="29.25" thickBot="1">
      <c r="P2911" s="32"/>
      <c r="W2911" s="106"/>
      <c r="X2911" s="105"/>
    </row>
    <row r="2912" spans="1:29" ht="29.25" thickBot="1">
      <c r="P2912" s="32"/>
      <c r="W2912" s="106"/>
      <c r="X2912" s="224" t="e">
        <f>SUM(X11:X2799)</f>
        <v>#VALUE!</v>
      </c>
    </row>
    <row r="2913" spans="16:24">
      <c r="P2913" s="32"/>
      <c r="W2913" s="106"/>
      <c r="X2913" s="105"/>
    </row>
    <row r="2914" spans="16:24">
      <c r="P2914" s="32"/>
      <c r="W2914" s="106"/>
      <c r="X2914" s="105"/>
    </row>
    <row r="2915" spans="16:24">
      <c r="P2915" s="32"/>
      <c r="W2915" s="106"/>
      <c r="X2915" s="105"/>
    </row>
    <row r="2916" spans="16:24">
      <c r="P2916" s="32"/>
      <c r="W2916" s="106"/>
      <c r="X2916" s="105"/>
    </row>
    <row r="2917" spans="16:24">
      <c r="P2917" s="32"/>
      <c r="W2917" s="106"/>
      <c r="X2917" s="105"/>
    </row>
    <row r="2918" spans="16:24">
      <c r="P2918" s="32"/>
      <c r="W2918" s="106"/>
      <c r="X2918" s="105"/>
    </row>
    <row r="2919" spans="16:24">
      <c r="P2919" s="32"/>
      <c r="W2919" s="106"/>
      <c r="X2919" s="105"/>
    </row>
    <row r="2920" spans="16:24">
      <c r="P2920" s="32"/>
      <c r="W2920" s="106"/>
      <c r="X2920" s="105"/>
    </row>
    <row r="2921" spans="16:24">
      <c r="P2921" s="32"/>
      <c r="W2921" s="106"/>
      <c r="X2921" s="105"/>
    </row>
    <row r="2922" spans="16:24">
      <c r="P2922" s="32"/>
      <c r="W2922" s="106"/>
      <c r="X2922" s="105"/>
    </row>
    <row r="2923" spans="16:24">
      <c r="P2923" s="32"/>
      <c r="W2923" s="106"/>
      <c r="X2923" s="105"/>
    </row>
    <row r="2924" spans="16:24">
      <c r="P2924" s="32"/>
      <c r="W2924" s="106"/>
      <c r="X2924" s="105"/>
    </row>
    <row r="2925" spans="16:24">
      <c r="P2925" s="32"/>
      <c r="W2925" s="106"/>
      <c r="X2925" s="105"/>
    </row>
    <row r="2926" spans="16:24">
      <c r="P2926" s="32"/>
      <c r="W2926" s="106"/>
      <c r="X2926" s="105"/>
    </row>
    <row r="2927" spans="16:24">
      <c r="P2927" s="32"/>
      <c r="W2927" s="106"/>
      <c r="X2927" s="105"/>
    </row>
    <row r="2928" spans="16:24">
      <c r="P2928" s="32"/>
      <c r="W2928" s="106"/>
      <c r="X2928" s="105"/>
    </row>
    <row r="2929" spans="16:24">
      <c r="P2929" s="32"/>
      <c r="W2929" s="106"/>
      <c r="X2929" s="105"/>
    </row>
    <row r="2930" spans="16:24">
      <c r="P2930" s="32"/>
      <c r="W2930" s="106"/>
      <c r="X2930" s="105"/>
    </row>
    <row r="2931" spans="16:24">
      <c r="P2931" s="32"/>
      <c r="W2931" s="106"/>
      <c r="X2931" s="105"/>
    </row>
    <row r="2932" spans="16:24">
      <c r="P2932" s="32"/>
      <c r="W2932" s="106"/>
      <c r="X2932" s="105"/>
    </row>
    <row r="2933" spans="16:24">
      <c r="P2933" s="32"/>
      <c r="W2933" s="106"/>
      <c r="X2933" s="105"/>
    </row>
    <row r="2934" spans="16:24">
      <c r="P2934" s="32"/>
      <c r="W2934" s="106"/>
      <c r="X2934" s="105"/>
    </row>
    <row r="2935" spans="16:24">
      <c r="P2935" s="32"/>
      <c r="W2935" s="106"/>
      <c r="X2935" s="105"/>
    </row>
    <row r="2936" spans="16:24">
      <c r="P2936" s="32"/>
      <c r="W2936" s="106"/>
      <c r="X2936" s="105"/>
    </row>
    <row r="2937" spans="16:24">
      <c r="P2937" s="32"/>
      <c r="W2937" s="106"/>
      <c r="X2937" s="105"/>
    </row>
    <row r="2938" spans="16:24">
      <c r="P2938" s="32"/>
      <c r="W2938" s="106"/>
      <c r="X2938" s="105"/>
    </row>
    <row r="2939" spans="16:24">
      <c r="P2939" s="32"/>
      <c r="W2939" s="106"/>
      <c r="X2939" s="105"/>
    </row>
    <row r="2940" spans="16:24">
      <c r="P2940" s="32"/>
      <c r="W2940" s="106"/>
      <c r="X2940" s="105"/>
    </row>
    <row r="2941" spans="16:24">
      <c r="P2941" s="32"/>
      <c r="W2941" s="106"/>
      <c r="X2941" s="105"/>
    </row>
    <row r="2942" spans="16:24">
      <c r="P2942" s="32"/>
      <c r="W2942" s="106"/>
      <c r="X2942" s="105"/>
    </row>
    <row r="2943" spans="16:24">
      <c r="P2943" s="32"/>
      <c r="W2943" s="106"/>
      <c r="X2943" s="105"/>
    </row>
    <row r="2944" spans="16:24">
      <c r="P2944" s="32"/>
      <c r="W2944" s="106"/>
      <c r="X2944" s="105"/>
    </row>
    <row r="2945" spans="16:24">
      <c r="P2945" s="32"/>
      <c r="W2945" s="106"/>
      <c r="X2945" s="105"/>
    </row>
    <row r="2946" spans="16:24">
      <c r="P2946" s="32"/>
      <c r="W2946" s="106"/>
      <c r="X2946" s="105"/>
    </row>
    <row r="2947" spans="16:24">
      <c r="P2947" s="32"/>
      <c r="W2947" s="106"/>
      <c r="X2947" s="105"/>
    </row>
    <row r="2948" spans="16:24">
      <c r="P2948" s="32"/>
      <c r="W2948" s="106"/>
      <c r="X2948" s="105"/>
    </row>
    <row r="2949" spans="16:24">
      <c r="P2949" s="32"/>
      <c r="W2949" s="106"/>
      <c r="X2949" s="105"/>
    </row>
    <row r="2950" spans="16:24">
      <c r="P2950" s="32"/>
      <c r="W2950" s="106"/>
      <c r="X2950" s="105"/>
    </row>
    <row r="2951" spans="16:24">
      <c r="P2951" s="32"/>
      <c r="W2951" s="106"/>
      <c r="X2951" s="105"/>
    </row>
    <row r="2952" spans="16:24">
      <c r="P2952" s="32"/>
      <c r="W2952" s="106"/>
      <c r="X2952" s="105"/>
    </row>
    <row r="2953" spans="16:24">
      <c r="P2953" s="32"/>
      <c r="W2953" s="106"/>
      <c r="X2953" s="105"/>
    </row>
    <row r="2954" spans="16:24">
      <c r="P2954" s="32"/>
      <c r="W2954" s="106"/>
      <c r="X2954" s="105"/>
    </row>
    <row r="2955" spans="16:24">
      <c r="P2955" s="32"/>
      <c r="W2955" s="106"/>
      <c r="X2955" s="105"/>
    </row>
    <row r="2956" spans="16:24">
      <c r="P2956" s="32"/>
      <c r="W2956" s="106"/>
      <c r="X2956" s="105"/>
    </row>
    <row r="2957" spans="16:24">
      <c r="P2957" s="32"/>
      <c r="W2957" s="106"/>
      <c r="X2957" s="105"/>
    </row>
    <row r="2958" spans="16:24">
      <c r="P2958" s="32"/>
      <c r="W2958" s="106"/>
      <c r="X2958" s="105"/>
    </row>
    <row r="2959" spans="16:24">
      <c r="P2959" s="32"/>
      <c r="W2959" s="106"/>
      <c r="X2959" s="105"/>
    </row>
    <row r="2960" spans="16:24">
      <c r="P2960" s="32"/>
      <c r="W2960" s="106"/>
      <c r="X2960" s="105"/>
    </row>
    <row r="2961" spans="16:24">
      <c r="P2961" s="32"/>
      <c r="W2961" s="106"/>
      <c r="X2961" s="105"/>
    </row>
    <row r="2962" spans="16:24">
      <c r="P2962" s="32"/>
      <c r="W2962" s="106"/>
      <c r="X2962" s="105"/>
    </row>
    <row r="2963" spans="16:24">
      <c r="P2963" s="32"/>
      <c r="W2963" s="106"/>
      <c r="X2963" s="105"/>
    </row>
    <row r="2964" spans="16:24">
      <c r="P2964" s="32"/>
      <c r="W2964" s="106"/>
      <c r="X2964" s="105"/>
    </row>
    <row r="2965" spans="16:24">
      <c r="P2965" s="32"/>
      <c r="W2965" s="106"/>
      <c r="X2965" s="105"/>
    </row>
    <row r="2966" spans="16:24">
      <c r="P2966" s="32"/>
      <c r="W2966" s="106"/>
      <c r="X2966" s="105"/>
    </row>
    <row r="2967" spans="16:24">
      <c r="P2967" s="32"/>
      <c r="W2967" s="106"/>
      <c r="X2967" s="105"/>
    </row>
    <row r="2968" spans="16:24">
      <c r="P2968" s="32"/>
      <c r="W2968" s="106"/>
      <c r="X2968" s="105"/>
    </row>
    <row r="2969" spans="16:24">
      <c r="P2969" s="32"/>
      <c r="W2969" s="106"/>
      <c r="X2969" s="105"/>
    </row>
    <row r="2970" spans="16:24">
      <c r="P2970" s="32"/>
      <c r="W2970" s="106"/>
      <c r="X2970" s="105"/>
    </row>
    <row r="2971" spans="16:24">
      <c r="P2971" s="32"/>
      <c r="W2971" s="106"/>
      <c r="X2971" s="105"/>
    </row>
    <row r="2972" spans="16:24">
      <c r="P2972" s="32"/>
      <c r="W2972" s="106"/>
      <c r="X2972" s="105"/>
    </row>
    <row r="2973" spans="16:24">
      <c r="P2973" s="32"/>
      <c r="W2973" s="106"/>
      <c r="X2973" s="105"/>
    </row>
    <row r="2974" spans="16:24">
      <c r="P2974" s="32"/>
      <c r="W2974" s="106"/>
      <c r="X2974" s="105"/>
    </row>
    <row r="2975" spans="16:24">
      <c r="P2975" s="32"/>
      <c r="W2975" s="106"/>
      <c r="X2975" s="105"/>
    </row>
    <row r="2976" spans="16:24">
      <c r="P2976" s="32"/>
      <c r="W2976" s="106"/>
      <c r="X2976" s="105"/>
    </row>
    <row r="2977" spans="16:24">
      <c r="P2977" s="32"/>
      <c r="W2977" s="106"/>
      <c r="X2977" s="105"/>
    </row>
    <row r="2978" spans="16:24">
      <c r="P2978" s="32"/>
      <c r="W2978" s="106"/>
      <c r="X2978" s="105"/>
    </row>
    <row r="2979" spans="16:24">
      <c r="P2979" s="32"/>
      <c r="W2979" s="106"/>
      <c r="X2979" s="105"/>
    </row>
    <row r="2980" spans="16:24">
      <c r="P2980" s="32"/>
      <c r="W2980" s="106"/>
      <c r="X2980" s="105"/>
    </row>
    <row r="2981" spans="16:24">
      <c r="P2981" s="32"/>
      <c r="W2981" s="106"/>
      <c r="X2981" s="105"/>
    </row>
    <row r="2982" spans="16:24">
      <c r="P2982" s="32"/>
      <c r="W2982" s="106"/>
      <c r="X2982" s="105"/>
    </row>
    <row r="2983" spans="16:24">
      <c r="P2983" s="32"/>
      <c r="W2983" s="106"/>
      <c r="X2983" s="105"/>
    </row>
    <row r="2984" spans="16:24">
      <c r="P2984" s="32"/>
      <c r="W2984" s="106"/>
      <c r="X2984" s="105"/>
    </row>
    <row r="2985" spans="16:24">
      <c r="P2985" s="139"/>
      <c r="W2985" s="108"/>
      <c r="X2985" s="112"/>
    </row>
  </sheetData>
  <mergeCells count="78">
    <mergeCell ref="W304:W306"/>
    <mergeCell ref="X304:X306"/>
    <mergeCell ref="B2879:P2879"/>
    <mergeCell ref="B2887:P2887"/>
    <mergeCell ref="B2895:P2895"/>
    <mergeCell ref="B2823:P2823"/>
    <mergeCell ref="B2732:P2732"/>
    <mergeCell ref="B2738:P2738"/>
    <mergeCell ref="B2740:P2740"/>
    <mergeCell ref="B2759:P2759"/>
    <mergeCell ref="B2761:P2761"/>
    <mergeCell ref="B2773:P2773"/>
    <mergeCell ref="B2781:P2781"/>
    <mergeCell ref="B2791:P2791"/>
    <mergeCell ref="B2799:P2799"/>
    <mergeCell ref="B2807:P2807"/>
    <mergeCell ref="B2903:P2903"/>
    <mergeCell ref="B2831:P2831"/>
    <mergeCell ref="B2839:P2839"/>
    <mergeCell ref="B2847:P2847"/>
    <mergeCell ref="B2855:P2855"/>
    <mergeCell ref="B2863:P2863"/>
    <mergeCell ref="B2871:P2871"/>
    <mergeCell ref="B2815:P2815"/>
    <mergeCell ref="B2713:P2713"/>
    <mergeCell ref="B2572:P2572"/>
    <mergeCell ref="B2599:P2599"/>
    <mergeCell ref="B2610:P2610"/>
    <mergeCell ref="B2617:P2617"/>
    <mergeCell ref="B2620:P2620"/>
    <mergeCell ref="B2623:P2623"/>
    <mergeCell ref="B2628:P2628"/>
    <mergeCell ref="B2638:P2638"/>
    <mergeCell ref="B2647:P2647"/>
    <mergeCell ref="B2707:P2707"/>
    <mergeCell ref="B2569:P2569"/>
    <mergeCell ref="B2440:P2440"/>
    <mergeCell ref="B2443:P2443"/>
    <mergeCell ref="B2453:P2453"/>
    <mergeCell ref="B2465:P2465"/>
    <mergeCell ref="B2472:P2472"/>
    <mergeCell ref="B2476:P2476"/>
    <mergeCell ref="B2488:P2488"/>
    <mergeCell ref="B2494:P2494"/>
    <mergeCell ref="B2520:P2520"/>
    <mergeCell ref="B2522:P2522"/>
    <mergeCell ref="B2564:P2564"/>
    <mergeCell ref="B2434:P2434"/>
    <mergeCell ref="B2346:P2346"/>
    <mergeCell ref="B2348:P2348"/>
    <mergeCell ref="B2364:P2364"/>
    <mergeCell ref="B2374:P2374"/>
    <mergeCell ref="B2381:P2381"/>
    <mergeCell ref="B2389:P2389"/>
    <mergeCell ref="B2404:P2404"/>
    <mergeCell ref="B2410:P2410"/>
    <mergeCell ref="B2419:P2419"/>
    <mergeCell ref="B2424:P2424"/>
    <mergeCell ref="B2429:P2429"/>
    <mergeCell ref="E7:G7"/>
    <mergeCell ref="B10:P10"/>
    <mergeCell ref="B2344:P2344"/>
    <mergeCell ref="B2294:P2294"/>
    <mergeCell ref="B2299:P2299"/>
    <mergeCell ref="B2301:P2301"/>
    <mergeCell ref="B2305:P2305"/>
    <mergeCell ref="B2308:P2308"/>
    <mergeCell ref="B2313:P2313"/>
    <mergeCell ref="B2317:P2317"/>
    <mergeCell ref="B2324:P2324"/>
    <mergeCell ref="B2328:P2328"/>
    <mergeCell ref="B2330:P2330"/>
    <mergeCell ref="B2332:P2332"/>
    <mergeCell ref="B1:K1"/>
    <mergeCell ref="B2:K2"/>
    <mergeCell ref="B3:K3"/>
    <mergeCell ref="J5:K5"/>
    <mergeCell ref="E6:G6"/>
  </mergeCells>
  <phoneticPr fontId="21" type="noConversion"/>
  <conditionalFormatting sqref="B5:D6 B1:D1 B8:D9">
    <cfRule type="duplicateValues" dxfId="1" priority="1"/>
  </conditionalFormatting>
  <conditionalFormatting sqref="B9:D9">
    <cfRule type="duplicateValues" dxfId="0" priority="2"/>
  </conditionalFormatting>
  <dataValidations disablePrompts="1" count="6">
    <dataValidation allowBlank="1" showInputMessage="1" showErrorMessage="1" prompt="Escriba el precio de compra en la columna con este encabezado." sqref="J9:P9"/>
    <dataValidation allowBlank="1" showInputMessage="1" showErrorMessage="1" prompt="Escriba el fabricante o modelo en la columna con este encabezado." sqref="H9:I9"/>
    <dataValidation allowBlank="1" showInputMessage="1" showErrorMessage="1" prompt="Escriba las habitación o área en la columna con este encabezado. Use filtros de encabezado para buscar entradas concretas." sqref="E9:F9"/>
    <dataValidation allowBlank="1" showInputMessage="1" showErrorMessage="1" prompt="Escriba la descripción del elemento o producto en la columna con este encabezado." sqref="G9"/>
    <dataValidation allowBlank="1" showInputMessage="1" showErrorMessage="1" prompt="El título de esta hoja de cálculo se encuentra en esta celda. Escriba los detalles de nombre, dirección, teléfono y seguro en las celdas siguientes." sqref="B1:D1"/>
    <dataValidation allowBlank="1" showInputMessage="1" showErrorMessage="1" prompt="Escriba las notas en la columna con este encabezado." sqref="B9:D9"/>
  </dataValidations>
  <printOptions gridLines="1"/>
  <pageMargins left="0.70866141732283472" right="0.70866141732283472" top="0.94488188976377963" bottom="0.74803149606299213" header="0.31496062992125984" footer="0.31496062992125984"/>
  <pageSetup paperSize="5" scale="1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4.1.1.4.01</vt:lpstr>
      <vt:lpstr>Hoja3</vt:lpstr>
      <vt:lpstr>CODIGOS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Ynmaculada Valerio</dc:creator>
  <cp:lastModifiedBy>Usuario de Windows</cp:lastModifiedBy>
  <cp:lastPrinted>2022-06-14T14:04:19Z</cp:lastPrinted>
  <dcterms:created xsi:type="dcterms:W3CDTF">2021-07-21T20:12:02Z</dcterms:created>
  <dcterms:modified xsi:type="dcterms:W3CDTF">2022-10-07T16:25:07Z</dcterms:modified>
</cp:coreProperties>
</file>